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70" windowWidth="12120" windowHeight="8370" tabRatio="837" activeTab="0"/>
  </bookViews>
  <sheets>
    <sheet name="Прил 1 (2013 рус)" sheetId="1" r:id="rId1"/>
    <sheet name="Прил 1 (2013 каз.яз)" sheetId="2" r:id="rId2"/>
  </sheets>
  <definedNames>
    <definedName name="_xlnm.Print_Titles" localSheetId="1">'Прил 1 (2013 каз.яз)'!$130:$130</definedName>
    <definedName name="_xlnm.Print_Titles" localSheetId="0">'Прил 1 (2013 рус)'!$130:$130</definedName>
    <definedName name="_xlnm.Print_Area" localSheetId="1">'Прил 1 (2013 каз.яз)'!$A$1:$G$463</definedName>
    <definedName name="_xlnm.Print_Area" localSheetId="0">'Прил 1 (2013 рус)'!$A$1:$G$463</definedName>
  </definedNames>
  <calcPr fullCalcOnLoad="1"/>
</workbook>
</file>

<file path=xl/sharedStrings.xml><?xml version="1.0" encoding="utf-8"?>
<sst xmlns="http://schemas.openxmlformats.org/spreadsheetml/2006/main" count="983" uniqueCount="685">
  <si>
    <t>Услуги по обеспечению деятельности акима района (города областного значения)</t>
  </si>
  <si>
    <t>Услуги по обеспечению деятельности акима района в городе, города районного значения, поселка, аула (села), аульного (сельского) округа</t>
  </si>
  <si>
    <t>Жер қатынастары</t>
  </si>
  <si>
    <t>Жердi аймақтарға бөлу жөнiндегi жұмыстарды ұйымдастыру</t>
  </si>
  <si>
    <t>Ауыл шаруашылығы алқаптарын бiр түрден екiншiсiне ауыстыру жөнiндегi жұмыстар</t>
  </si>
  <si>
    <t>Ауданның (облыстық маңызы бар қаланың) мемлекеттік білім беру мекемелерінде білім беру жүйесін ақпараттандыру</t>
  </si>
  <si>
    <t>Ауру жануарларды санитарлық союды ұйымдастыру</t>
  </si>
  <si>
    <t>Строительство и реконструкция объектов образования</t>
  </si>
  <si>
    <t>Өнеркәсіп, сәулет, қала құрылысы және құрылыс қызметі</t>
  </si>
  <si>
    <t>Сәулет, қала құрылысы және құрылыс қызметі</t>
  </si>
  <si>
    <t>Автомобиль көлiгi</t>
  </si>
  <si>
    <t>Автомобиль жолдарының жұмыс істеуін қамтамасыз ету</t>
  </si>
  <si>
    <t>Көлік инфрақұрылымын дамыту</t>
  </si>
  <si>
    <t>Көлiк және коммуникациялар саласындағы өзге де қызметтер</t>
  </si>
  <si>
    <t>Басқалар</t>
  </si>
  <si>
    <t>Белгіленген тұрғылықты жері  жоқ тұлғаларды әлеуметтік бейімдеу</t>
  </si>
  <si>
    <t>Тұрғын үй-коммуналдық шаруашылық</t>
  </si>
  <si>
    <t>Тұрғын үй шаруашылығы</t>
  </si>
  <si>
    <t>Организация отлова и уничтожения бродячих собак и кошек</t>
  </si>
  <si>
    <t>Ауданның (облыстық маңызы бар қаланың) ветеринария бөлімі</t>
  </si>
  <si>
    <t xml:space="preserve">Жергілікті деңгейде ветеринария саласындағы мемлекеттік саясатты іске асыру жөніндегі қызметтер  </t>
  </si>
  <si>
    <t>Қаңғыбас иттер мен мысықтарды аулауды және жоюды ұйымдастыру</t>
  </si>
  <si>
    <t>Авариялық және ескі тұрғын үйлерді бұзу</t>
  </si>
  <si>
    <t>Коммуналдық шаруашылық</t>
  </si>
  <si>
    <t>Индивидуальный подоходный налог с доходов иностранных граждан, необлагаемых у источника выплаты</t>
  </si>
  <si>
    <t xml:space="preserve">Төлем көзінен салық салынатын шетелдік азаматтар табыстарынан ұсталатын жеке табыс салығы </t>
  </si>
  <si>
    <t xml:space="preserve">Төлем көзінен салық салынбайтын шетелдік азаматтар табыстарынан ұсталатын жеке табыс салығы </t>
  </si>
  <si>
    <t xml:space="preserve">Индивидуальный подоходный налог с доходов,облагаемых у источника выплаты </t>
  </si>
  <si>
    <t>Земельный налог с юридических лиц  индивидуальных предпринимателей, частных нотариусов и адвокатов на земли населенных пунктов</t>
  </si>
  <si>
    <t>Сбор с аукционов</t>
  </si>
  <si>
    <t>Елдi мекендердiң санитариясын қамтамасыз ету</t>
  </si>
  <si>
    <t>Облыстық бюджеттен берілетін трансферттер есебінен</t>
  </si>
  <si>
    <t>Жерлеу орындарын күтiп-ұстау және туысы жоқтарды жерлеу</t>
  </si>
  <si>
    <t>Елдi мекендердi абаттандыру және көгалдандыру</t>
  </si>
  <si>
    <t>Мәдениет, спорт, туризм және ақпараттық кеңістiк</t>
  </si>
  <si>
    <t>Мәдениет саласындағы қызмет</t>
  </si>
  <si>
    <t>Мәдени-демалыс жұмысын қолдау</t>
  </si>
  <si>
    <t>Ұлттық және бұқаралық спорт түрлерін дамыту</t>
  </si>
  <si>
    <t xml:space="preserve">Доходы от аренды жилищ из жилищного фонда, находящегося в коммунальной собственности </t>
  </si>
  <si>
    <t>Коммуналдық меншіктегі тұрғын үй қорынан үйлерді жалғаудан түсетін кірістер</t>
  </si>
  <si>
    <t>Обеспечение сохранности историко-культурного наследия и доступа к ним</t>
  </si>
  <si>
    <t>Тарихи-мәдени мұра ескерткіштерін сақтауды және оларға қол жетімділікті қамтамасыз ету</t>
  </si>
  <si>
    <t>Аудандық (облыстық маңызы бар қалалық)  деңгейде спорттық жарыстар өткiзу</t>
  </si>
  <si>
    <t>Ақпараттық кеңiстiк</t>
  </si>
  <si>
    <t>Транспорт и коммуникации</t>
  </si>
  <si>
    <t>Автомобильный транспорт</t>
  </si>
  <si>
    <t>Обеспечение функционирования автомобильных дорог</t>
  </si>
  <si>
    <t>Развитие транспортной инфраструктуры</t>
  </si>
  <si>
    <t>Прочие услуги в сфере транспорта и коммуникаций</t>
  </si>
  <si>
    <t>Прочие</t>
  </si>
  <si>
    <t>Қазақстан Республикасының аумағында өндірілген арақ</t>
  </si>
  <si>
    <t>Жергілікті мемлекеттік органдар салатын әкімшілік айыппұлдар, өсімпұлдар, санкциялар</t>
  </si>
  <si>
    <t>Резерв местного исполнительного органа района (города областного значения) на неотложные затраты</t>
  </si>
  <si>
    <t>Дополнительное образование для детей</t>
  </si>
  <si>
    <t>Проведение школьных олимпиад, внешкольных мероприятий и конкурсов районного (городского) масштаба</t>
  </si>
  <si>
    <t>За счет трансфертов из республиканского бюджета</t>
  </si>
  <si>
    <t>За счет средств местного бюджета</t>
  </si>
  <si>
    <t>18 жасқа дейінгі балаларға мемлекеттік жәрдемақылар</t>
  </si>
  <si>
    <t>Обслуживание долга</t>
  </si>
  <si>
    <t>Обслуживание долга местных исполнительных органов</t>
  </si>
  <si>
    <t>Бюджетные изъятия</t>
  </si>
  <si>
    <t>Погашение займов</t>
  </si>
  <si>
    <t>Погашение долга местного исполнительного органа</t>
  </si>
  <si>
    <t>Доходы на доли участия в юридических лицах, находящиеся в коммунальной собственности</t>
  </si>
  <si>
    <t>Категория</t>
  </si>
  <si>
    <t>Класс</t>
  </si>
  <si>
    <t>Подкласс</t>
  </si>
  <si>
    <t>Наименование</t>
  </si>
  <si>
    <t>Налоговые поступления</t>
  </si>
  <si>
    <t>Подоходный налог</t>
  </si>
  <si>
    <t>Индивидуальный подоходный налог</t>
  </si>
  <si>
    <t>Социальный налог</t>
  </si>
  <si>
    <t>Hалоги на собственность</t>
  </si>
  <si>
    <t>Hалоги на имущество</t>
  </si>
  <si>
    <t>Земельный налог</t>
  </si>
  <si>
    <t>Hалог на транспортные средства</t>
  </si>
  <si>
    <t>Единый земельный налог</t>
  </si>
  <si>
    <t>Внутренние налоги на товары, работы и услуги</t>
  </si>
  <si>
    <t>Акцизы</t>
  </si>
  <si>
    <t>Поступления за использование природных и других ресурсов</t>
  </si>
  <si>
    <t>Сборы за ведение предпринимательской и профессиональной деятельности</t>
  </si>
  <si>
    <t>Прочие налоги</t>
  </si>
  <si>
    <t>Обязательные платежи, взимаемые за совершение юридически значимых действий и (или) выдачу документов уполномоченными на то государственными органами или должностными лицами</t>
  </si>
  <si>
    <t>Государственная пошлина</t>
  </si>
  <si>
    <t>Неналоговые поступления</t>
  </si>
  <si>
    <t>Доходы от государственной собственности</t>
  </si>
  <si>
    <t>Поступления части чистого дохода государственных предприятий</t>
  </si>
  <si>
    <t>Прочие доходы от государственной собственности</t>
  </si>
  <si>
    <t>Прочие неналоговые поступления</t>
  </si>
  <si>
    <t>Аудан (облыстық маңызы бар қала) аумағында жер қатынастарын реттеу саласындағы мемлекеттік саясатты іске асыру жөніндегі қызметтер</t>
  </si>
  <si>
    <t>Жалпы сипаттағы мемлекеттiк қызметтер</t>
  </si>
  <si>
    <t>Поступления от продажи основного капитала</t>
  </si>
  <si>
    <t>Возврат, использованных не по целевому назначению целевых трансфертов</t>
  </si>
  <si>
    <t>Целевые текущие трансферты в вышестоящие бюджеты в связи с передачей функций государственных органов из нижестоящего уровня государственного управления в вышестоящий</t>
  </si>
  <si>
    <t>Продажа государственного имущества, закрепленного за государственными учреждениями</t>
  </si>
  <si>
    <t>Продажа земли и нематериальных активов</t>
  </si>
  <si>
    <t>Продажа земли</t>
  </si>
  <si>
    <t>Трансферты из вышестоящих органов государственного управления</t>
  </si>
  <si>
    <t>Трансферты из областного бюджета</t>
  </si>
  <si>
    <t>Функциональная группа</t>
  </si>
  <si>
    <t>Функциональная подгруппа</t>
  </si>
  <si>
    <t>Администратор бюджетных программ</t>
  </si>
  <si>
    <t>Жұмыспен қамту орталықтарының қызметін қамтамасыз ету</t>
  </si>
  <si>
    <t>Капитальные расходы государственного органа</t>
  </si>
  <si>
    <t>Мемлекеттік органның күрделі шығыстары</t>
  </si>
  <si>
    <t>Приватизация, управление коммунальным имуществом, постприватизационная деятельность и регулирование споров, связанных с этим</t>
  </si>
  <si>
    <t>Жекешелендіру, коммуналдық меншікті басқару,  жекешелендіруден кейінгі қызмет және осыған байланысты дауларды  реттеу</t>
  </si>
  <si>
    <t>Оказание жилищной помощи</t>
  </si>
  <si>
    <t>Обеспечение деятельности центров занятости населения</t>
  </si>
  <si>
    <t>Мемлекеттік коммуналдық тұрғын үй қорының тұрғын үйін жобалау, салу және (немесе) сатып алу</t>
  </si>
  <si>
    <t>Проектирование, развитие, обустройство и (или) приобретение инженерно-коммуникационной инфраструктуры</t>
  </si>
  <si>
    <t>Инженерлік коммуникациялық  инфрақұрылымды жобалау, дамыту, жайластыру және (немесе) сатып алу</t>
  </si>
  <si>
    <t>Инжернерлік- коммуникациялық инфрақұрылымды жобалау, дамыту, жайластыру және (немесе) сатып алу</t>
  </si>
  <si>
    <t>Развитие системы водоснабжения и водоотведения</t>
  </si>
  <si>
    <t>Сумен жабдықтау және су бұру жүйесін дамыту</t>
  </si>
  <si>
    <t>Реализация мероприятий в сфере молодежной политики</t>
  </si>
  <si>
    <t>Субсидирование пассажирских перевозок по социально значимым городским (сельским), пригородным и внутрирайонным сообщениям</t>
  </si>
  <si>
    <t>Әлеуметтік маңызы бар қалалық (ауылдық), қала маңындағы және ауданішілік қатынастар бойынша жолаушылар тасымалдарын субсидиялау</t>
  </si>
  <si>
    <t>Социальная адаптация лиц, не имеющих определенного местожительства</t>
  </si>
  <si>
    <t>Ауданның (облыстық маңызы бар қаланың) білім бөлімі</t>
  </si>
  <si>
    <t>Земельный налог на земли водного фонда</t>
  </si>
  <si>
    <t>Су қорының жерлерiне салынатын жер салығы</t>
  </si>
  <si>
    <t xml:space="preserve">Балаларға қосымша білім беру  </t>
  </si>
  <si>
    <t>Жергілікті деңгейде білім беру саласындағы мемлекеттік саясатты іске асыру жөніндегі қызметтер</t>
  </si>
  <si>
    <t>Ауыл шаруашылығы жануарларын бірдейлендіру жөніндегі іс-шараларды жүргізу</t>
  </si>
  <si>
    <t>Телерадио хабарларын тарату арқылы мемлекеттік ақпараттық саясатты жүргізу жөніндегі қызметтер</t>
  </si>
  <si>
    <t>Жергілікті деңгейде  дене шынықтыру және спорт саласындағы мемлекеттік саясатты іске асыру жөніндегі қызметтер</t>
  </si>
  <si>
    <t>Социальная поддержка обучающихся и воспитанников организаций образования очной формы обучения в виде льготного проезда на общественном транспорте (кроме такси) по решению местных представительных органов</t>
  </si>
  <si>
    <t>Изготовление технических паспортов на объекты кондоминиумов</t>
  </si>
  <si>
    <t>Услуги по проведению государственной информационной политики через газеты и журналы</t>
  </si>
  <si>
    <t>Услуги по проведению государственной информационной политики через телерадиовещание</t>
  </si>
  <si>
    <t>Услуги по реализации государственной политики на местном уровне в области развития языков и культуры</t>
  </si>
  <si>
    <t>Услуги по реализации государственной политики на местном уровне в области информации, укрепления государственности и формирования социального оптимизма граждан</t>
  </si>
  <si>
    <t>Услуги по реализации государственной политики на местном уровне в сфере физической культуры и спорта</t>
  </si>
  <si>
    <t>Услуги по реализации государственной политики на местном уровне в сфере сельского хозяйства</t>
  </si>
  <si>
    <t>Услуги по реализации государственной политики в области регулирования земельных отношений на территории района (города областного значения)</t>
  </si>
  <si>
    <t>Займы, получаемые местным  исполнительным органом района (города областного значения)</t>
  </si>
  <si>
    <t>Ерекшелігі</t>
  </si>
  <si>
    <t>Программа</t>
  </si>
  <si>
    <t>Государственные услуги общего характера</t>
  </si>
  <si>
    <t>Жергілікті деңгейде сәулет және қала құрылысы саласындағы мемлекеттік саясатты іске асыру жөніндегі қызметтер</t>
  </si>
  <si>
    <t>Жергілікті деңгейде кәсіпкерлік пен өнеркәсіпті дамыту саласындағы мемлекеттік саясатты іске асыру жөніндегі қызметтер</t>
  </si>
  <si>
    <t>Жаңа бастамаларға арналған шығыстар</t>
  </si>
  <si>
    <t>Жергілікті деңгейде тұрғын үй-коммуналдық шаруашылығы, жолаушылар көлігі және автомобиль жолдары саласындағы мемлекеттік саясатты іске асыру жөніндегі қызметтер</t>
  </si>
  <si>
    <t>Бюджет саласындағы еңбекақы төлеу қорының өзгеруіне байланысты жоғары тұрған бюджеттерге берілетін ағымдағы нысаналы трансферттер</t>
  </si>
  <si>
    <t>Төтенше жағдайлар жөнiндегi жұмыстарды ұйымдастыру</t>
  </si>
  <si>
    <t>Мемлекеттің қаржы активтерін сатудан түсетін түсімдер</t>
  </si>
  <si>
    <t>Бiлiм беру</t>
  </si>
  <si>
    <t>Аппарат акима района (города областного значения)</t>
  </si>
  <si>
    <t>Аппарат акима района в городе, города районного значения, поселка, аула (села), аульного (сельского) округа</t>
  </si>
  <si>
    <t>Заңды тұлғалардан көлiк құралдарына салынатын салық</t>
  </si>
  <si>
    <t>Жеке тұлғалардан көлiк құралдарына салынатын салық</t>
  </si>
  <si>
    <t>Финансовая  деятельность</t>
  </si>
  <si>
    <t>Заңды тұлғаларды мемлекеттік тіркегені және филиалдар мен өкілдіктерді есептік тіркегені, сондай-ақ оларды қайта тіркегені үшін алым</t>
  </si>
  <si>
    <t>Учет, хранение, оценка и реализация имущества, поступившего в коммунальную собственность</t>
  </si>
  <si>
    <t>Трансферты</t>
  </si>
  <si>
    <t>Проведение оценки имущества в целях налогообложения</t>
  </si>
  <si>
    <t>Отдел финансов района (города областного значения)</t>
  </si>
  <si>
    <t>Планирование и статистическая деятельность</t>
  </si>
  <si>
    <t>Отдел экономики и бюджетного планирования района (города областного значения)</t>
  </si>
  <si>
    <t>Оборона</t>
  </si>
  <si>
    <t>Военные нужды</t>
  </si>
  <si>
    <t>Заңды тұлғалардың жарғылық капиталын қалыптастыру немесе ұлғайту</t>
  </si>
  <si>
    <t>Мероприятия в рамках исполнения всеобщей воинской обязанности</t>
  </si>
  <si>
    <t>Организация работы по чрезвычайным ситуациям</t>
  </si>
  <si>
    <t>Предупреждение и ликвидация чрезвычайных ситуаций маштаба района (города областного значения)</t>
  </si>
  <si>
    <t>Общественный порядок, безопасность, правовая, судебная, уголовно-исполнительная деятельность</t>
  </si>
  <si>
    <t>Отдел жилищно-коммунального хозяйства, пассажирского транспорта и автомобильных дорог района (города областного значения)</t>
  </si>
  <si>
    <t>Образование</t>
  </si>
  <si>
    <t>Дошкольное воспитание и обучение</t>
  </si>
  <si>
    <t>Общеобразовательное обучение</t>
  </si>
  <si>
    <t>Аппарат маслихата района (города областного значения)</t>
  </si>
  <si>
    <t xml:space="preserve">Резерв местного исполнительного органа района (города областного значения) </t>
  </si>
  <si>
    <t>Мемлекеттік бюджеттен қаржыландырылатын, сондай-ақ Қазақстан Республикасы Ұлттық Банкінің бюджетінен (шығыстар сметасынан) ұсталатын және қаржыландырылатын мемлекеттік мекемелер салатын айыппұлдар, өсімпұлдар, санкциялар, өндіріп алулар</t>
  </si>
  <si>
    <t>Басқа да салықтық емес түсiмдер</t>
  </si>
  <si>
    <t>Негізгі капиталды сатудан түсетін түсімдер</t>
  </si>
  <si>
    <t>Тіркелген салық</t>
  </si>
  <si>
    <t>Алып қойылатын және жойылатын ауру жануарлардың, жануарлардан алынатын өнімдер мен шикізаттың құнын иелеріне өтеу</t>
  </si>
  <si>
    <t>Мемлекеттік мекемелерге бекітілген мемлекеттік мүлікті сату</t>
  </si>
  <si>
    <t>Мемлекеттік мекемелерге бекітілген  мемлекеттік мүлікті сату</t>
  </si>
  <si>
    <t>Жердi және материалдық емес активтердi сату</t>
  </si>
  <si>
    <t>Жерді сату</t>
  </si>
  <si>
    <t>Мемлекеттiк басқарудың жоғары тұрған органдарынан түсетiн трансферттер</t>
  </si>
  <si>
    <t>Облыстық бюджеттен түсетiн трансферттер</t>
  </si>
  <si>
    <t>Социальная помощь и социальное обеспечение</t>
  </si>
  <si>
    <t>Оказание социальной помощи нуждающимся гражданам на дому</t>
  </si>
  <si>
    <t>Социальная помощь</t>
  </si>
  <si>
    <t>Программа занятости</t>
  </si>
  <si>
    <t>Коммуналдық меншіктегі мүлікті жалғаудан түсетін кірістер</t>
  </si>
  <si>
    <t>Государственная адресная социальная помощь</t>
  </si>
  <si>
    <t>Жергілікті бюджеттен қаржыландырылатын мемлекеттік мекемелер көрсететін қызметтерді сатудан түсетін түсімдер</t>
  </si>
  <si>
    <t>Социальная помощь отдельным категориям нуждающихся граждан по решениям местных представительных органов</t>
  </si>
  <si>
    <t>Социальная поддержка военнослужащих внутренних войск и срочной службы</t>
  </si>
  <si>
    <t>Тракторшы-машинистің куәлігі берілгені үшін алынатын мемлекеттік баж</t>
  </si>
  <si>
    <t>Жергілікті бюджеттен қаржыландырылатын мемлекеттік мекемелерге бекітілген мүлікті сатудан  түсетін түсімдер</t>
  </si>
  <si>
    <t>Индивидуальный подоходный налог с доходов иностранных граждан, облагаемых у источника выплаты</t>
  </si>
  <si>
    <t>Отдел занятости и социальных программ района (города областного значения)</t>
  </si>
  <si>
    <t>Прочие услуги в области социальной помощи и социального обеспечения</t>
  </si>
  <si>
    <t>Коммуналдық меншіктегі заңды тұлғаларға қатысу үлесіне кірістер</t>
  </si>
  <si>
    <t>Ауыл шаруашылығы мақсатындағы жерлерге заңды тұлғалардан, жеке кәсіпкерлерден, жеке нотариустар мен адвокаттардан алынатын жер салығы</t>
  </si>
  <si>
    <t>Елді мекендер жерлеріне заңды тұлғалардан, жеке кәсіпкерлерден, жеке нотариустар мен адвокаттардан алынатын жер салығы</t>
  </si>
  <si>
    <t>Оплата услуг по зачислению, выплате и доставке пособий и других социальных выплат</t>
  </si>
  <si>
    <t>Жилищно-коммунальное хозяйство</t>
  </si>
  <si>
    <t>Жилищное хозяйство</t>
  </si>
  <si>
    <t>Организация сохранения государственного жилищного фонда</t>
  </si>
  <si>
    <t>Обеспечение жильем отдельных категорий граждан</t>
  </si>
  <si>
    <t>Снос аварийного и ветхого жилья</t>
  </si>
  <si>
    <t>Изъятие, в том числе путем выкупа земельных участков для государственных надобностей и связанное с этим отчуждение недвижимого имущества</t>
  </si>
  <si>
    <t>Коммунальное хозяйство</t>
  </si>
  <si>
    <t>Функционирование системы водоснабжения и водоотведения</t>
  </si>
  <si>
    <t>Благоустройство населенных пунктов</t>
  </si>
  <si>
    <t>Аудандық (қалалық) ауқымдағы мектеп олимпиадаларын және мектептен тыс іс-шараларды өткiзу</t>
  </si>
  <si>
    <t>Обеспечение санитарии населенных пунктов</t>
  </si>
  <si>
    <t>Благоустройство и озеленение населенных пунктов</t>
  </si>
  <si>
    <t>Освещение улиц в населенных пунктах</t>
  </si>
  <si>
    <t>Содержание мест захоронений и захоронение безродных</t>
  </si>
  <si>
    <t>Культура, спорт, туризм и информационное пространство</t>
  </si>
  <si>
    <t>Деятельность в области культуры</t>
  </si>
  <si>
    <t>Поддержка культурно-досуговой работы</t>
  </si>
  <si>
    <t>Спорт</t>
  </si>
  <si>
    <t xml:space="preserve">Развитие массового спорта и национальных видов спорта </t>
  </si>
  <si>
    <t>Проведение спортивных соревнований на районном (города областного значения ) уровне</t>
  </si>
  <si>
    <t>Газеттер мен журналдар арқылы мемлекеттік ақпараттық саясат жүргізу жөніндегі қызметтер</t>
  </si>
  <si>
    <t>Жергілікті деңгейде ақпарат, мемлекеттілікті нығайту және азаматтардың әлеуметтік сенімділігін қалыптастыру саласында мемлекеттік саясатты іске асыру жөніндегі қызметтер</t>
  </si>
  <si>
    <t>Жергілікті деңгейде құрылыс саласындағы мемлекеттік саясатты іске асыру жөніндегі қызметтер</t>
  </si>
  <si>
    <t xml:space="preserve">Жергілікті деңгейде ауыл шаруашылығы  саласындағы мемлекеттік саясатты іске асыру жөніндегі қызметтер  </t>
  </si>
  <si>
    <t>Отдел ветеринарии района (города областного значения)</t>
  </si>
  <si>
    <t>Услуги по реализации государственной политики на местном уровне в сфере ветеринарии</t>
  </si>
  <si>
    <t>Ауданың қала құрылысы даму аумағын және елді мекендердің бас жоспарлары схемаларын әзірлеу</t>
  </si>
  <si>
    <t>Подготовка и участие членов  сборных команд района (города областного значения) по различным видам спорта на областных спортивных соревнованиях</t>
  </si>
  <si>
    <t>Информационное пространство</t>
  </si>
  <si>
    <t xml:space="preserve">Ауданның (облыстық маңызы бар қала) жергілікті атқарушы органы алатын қарызы  </t>
  </si>
  <si>
    <t xml:space="preserve">            </t>
  </si>
  <si>
    <t>Функционирование районных (городских) библиотек</t>
  </si>
  <si>
    <t>Топливно-энергетический комплекс и недропользование</t>
  </si>
  <si>
    <t>Санаты</t>
  </si>
  <si>
    <t>Сыныбы</t>
  </si>
  <si>
    <t>Iшкi сыныбы</t>
  </si>
  <si>
    <t>Салықтық түсімдер</t>
  </si>
  <si>
    <t>Табыс салығы</t>
  </si>
  <si>
    <t>Жеке табыс салығы</t>
  </si>
  <si>
    <t>Әлеуметтiк салық</t>
  </si>
  <si>
    <t>Әлеуметтік салық</t>
  </si>
  <si>
    <t>Меншiкке салынатын салықтар</t>
  </si>
  <si>
    <t>Мүлiкке салынатын салықтар</t>
  </si>
  <si>
    <t>Жер салығы</t>
  </si>
  <si>
    <t>Көлiк құралдарына салынатын салық</t>
  </si>
  <si>
    <t>Бірыңғай жер салығы</t>
  </si>
  <si>
    <t>Акциздер</t>
  </si>
  <si>
    <t>Ауыл шаруашылығы мақсатындағы жерлерге жеке тұлғалардан алынатын жер салығы</t>
  </si>
  <si>
    <t>Елдi мекендер жерлерiне жеке тұлғалардан алынатын жер салығы</t>
  </si>
  <si>
    <t>Өнеркәсіп, көлік, байланыс, қорғаныс жеріне және ауыл шаруашылығына арналмаған өзге де жерге салынатын жер салығы</t>
  </si>
  <si>
    <t>Борышқа  қызмет көрсету</t>
  </si>
  <si>
    <t>Борышқа қызмет көрсету</t>
  </si>
  <si>
    <t>Жергiлiктi атқарушы органдардың борышына қызмет көрсету</t>
  </si>
  <si>
    <t>Бюджеттік алулар</t>
  </si>
  <si>
    <t>Қарыздарды өтеу</t>
  </si>
  <si>
    <t>Жергiлiктi атқарушы органдардың борышын өтеу</t>
  </si>
  <si>
    <t>Прочие услуги в области топливно-энергетического комплекса и недропользования</t>
  </si>
  <si>
    <t>Организация внутрипоселковых (внутригородских), пригородных и внутрирайонных общественных пассажирских перевозок</t>
  </si>
  <si>
    <t>Другие неналоговые поступления в местный бюджет</t>
  </si>
  <si>
    <t>Развитие теплоэнергетической системы</t>
  </si>
  <si>
    <t>Развитие объектов сельского хозяйства</t>
  </si>
  <si>
    <t>Прочие услуги в области образования</t>
  </si>
  <si>
    <t>Земельные отношения</t>
  </si>
  <si>
    <t>Организация работ по зонированию земель</t>
  </si>
  <si>
    <t>Развитие коммунального хозяйства</t>
  </si>
  <si>
    <t>Развитие благоустройства городов и населенных пунктов</t>
  </si>
  <si>
    <t>Чрезвычайный резерв местного исполнительного органа района (города областного значения) для ликвидации чрезвычайных ситуаций природного и техногенного характера на территории района (города областного значения)</t>
  </si>
  <si>
    <t>Работы по переводу сельскохозяйственных угодий из одного вида в другой</t>
  </si>
  <si>
    <t>Организация санитарного убоя больных животных</t>
  </si>
  <si>
    <t>Промышленность, архитектурная, градостроительная и строительная деятельность</t>
  </si>
  <si>
    <t>Архитектурная, градостроительная и строительная деятельность</t>
  </si>
  <si>
    <t>Функционалдық топ</t>
  </si>
  <si>
    <t>Кіші функция</t>
  </si>
  <si>
    <t>Қоғамдық тәртіп, қауіпсіздік, құқықтық, сот, қылмыстық-атқару қызметі</t>
  </si>
  <si>
    <t>Бастауыш, негізгі орта және жалпы орта бiлiм беру</t>
  </si>
  <si>
    <t>Жергілікті бюджет қаражаты есебінен</t>
  </si>
  <si>
    <t>Республикалық бюджеттен берілген кредиттер есебінен</t>
  </si>
  <si>
    <t>Аудандық маңызы бар қалалардың, кенттердің, ауылдардың (селолардың), ауылдық (селолық) округтердің шекарасын белгілеу кезінде жүргізілетін жерге орналастыру</t>
  </si>
  <si>
    <t>Сбор за гоударственную регистрацию юридических лиц и учетную регистрацию филиалов и представительств, а также их перерегистрацию</t>
  </si>
  <si>
    <t xml:space="preserve">Сбор за государственную регистрацию транспортных средств и прицепов, а также их перерегистрацию </t>
  </si>
  <si>
    <t>Поступления от продажи коммунальных государственных учреждений и государственных предприятий в виде имущественного комплекса, иного государственного имущества, находящегося в оперативном управлении или хозяйственном ведении коммунальных государственных предприятий</t>
  </si>
  <si>
    <t>Государственная пошлина, взимаемая с подаваемых в суд исковых заявлений, с заявлений особого искового производства, заявлений (жалоб) по делам особого производства, заявлений о вынесений судебного приказа, заявлений о выдаче дубликата исполнительного листа, заявлений о выдаче исполнительных листов на принудительное исполнение решений третейских (арбитражных) судов и иностранных судов, заявлений о повторной выдаче копий судебных актов, исполнительных листов и иных документов, за исключением государственной пошлины с подаваемых в суд исковых заявлений к государственным учреждениям</t>
  </si>
  <si>
    <t xml:space="preserve">Государственная пошлина ,взимаемая за регистрацию актов  гражданского состояния , а также  за выдачу гражданам справок и повторных свидетельств  о регистрации актов гражданского состояния и свидетельств в связи с изменением. дополнением и восстановлением записей актов гражданского состояния . </t>
  </si>
  <si>
    <t xml:space="preserve">Государственная пошлина,взимаемая за оформление документов на право выезда за границу на постоянное место жительства  и приглашение в Республику Казахстан лиц из других государств ,а также за внесение изменений в эти документы </t>
  </si>
  <si>
    <t>Ауданның (облыстық маңызы бар қаланың)бюджет қаражаты есебінен</t>
  </si>
  <si>
    <t>Мемлекеттік органдардың күрделі шығыстары</t>
  </si>
  <si>
    <t xml:space="preserve">Государсвенная пошлина ,взимаемая за выдачу на территории Республики Казахстан  визы к паспортам иностранцев  и лиц без гражданства или заменяющим их документам на право выезда из Республики Казахстан  и въезда в Республику Казахстан </t>
  </si>
  <si>
    <t xml:space="preserve">Государственная пошлина, взимаемая  за регистрацию места жительства </t>
  </si>
  <si>
    <t xml:space="preserve">Государственная пошлина , взимаемая за выдачу удостоверения охотника и его ежегодную регистрацию  </t>
  </si>
  <si>
    <t xml:space="preserve">Поступления от продажи гражданам квартир </t>
  </si>
  <si>
    <t>Используемые  остатки  бюджетных средств</t>
  </si>
  <si>
    <t>Бюджет қаражаттарының пайдаланылатын қалдықтары</t>
  </si>
  <si>
    <t>Услуги по реализации государственной политики на местном уровне в области образования</t>
  </si>
  <si>
    <t>Иесіз мүлікті, белгіленген тәртіппен коммуналдық меншікке өтеусіз өткен мүлікті, қадағалаусыз жануарларды, олжаларды, сондай-ақ мұрагерлік құқығы бойынша мемлекетке өткен мүлікті сатудан алынатын түсімдер</t>
  </si>
  <si>
    <t>Общественные работы</t>
  </si>
  <si>
    <t>Профессиональная подготовка и переподготовка безработных</t>
  </si>
  <si>
    <t>Дополнительные меры по социальной защите граждан в сфере занятости населения</t>
  </si>
  <si>
    <t>Қоғамдық жұмыстар</t>
  </si>
  <si>
    <t>Жұмыссыздарды кәсіптік даярлау және қайта даярлау</t>
  </si>
  <si>
    <t>Халықты жұмыспен қамту саласында азаматтарды әлеуметтік қорғау жөніндегі қосымша шаралар</t>
  </si>
  <si>
    <t>Қалалық, қалааралық және жергілікті бағыттардағы қоғамдық көліктің барлық түрлеріне (таксиден басқасына) жүруге жеңілдіктер</t>
  </si>
  <si>
    <t xml:space="preserve">Целевые трансферты на развитие </t>
  </si>
  <si>
    <t>Ақпараттық жүйелер құру</t>
  </si>
  <si>
    <t>Возмещение владельцам стоимости изымаемых и уничтожаемых больных животных, продуктов и сырья животного происхождения</t>
  </si>
  <si>
    <t>Резерв местного исполнительного органа района (города областного значения) на исполнение обязательств по решениям судов</t>
  </si>
  <si>
    <t>Доходы от аренды имущества, находящегося в государственной собственности</t>
  </si>
  <si>
    <t>Доходы от аренды имущества, находящегося в коммунальной собственности</t>
  </si>
  <si>
    <t>Мәдениет, спорт, туризм және ақпараттық кеңiстiктi ұйымдастыру жөнiндегi өзге де қызметтер</t>
  </si>
  <si>
    <t>Заңды тұлғалардың және жеке кәсіпкерлердің мүлкіне салынатын салық</t>
  </si>
  <si>
    <t>Жеке тұлғалардың мүлкiне салынатын салық</t>
  </si>
  <si>
    <t>Сельское, водное, лесное, рыбное хозяйство, особоохраняемые природные территории, охрана окружающей среды и животного мира, земельные отношения</t>
  </si>
  <si>
    <t>Обеспечение безопасности дорожного движения в населенных пунктах</t>
  </si>
  <si>
    <t>Мемлекеттік тұрғын үй қорының сақталуын ұйымдастыру</t>
  </si>
  <si>
    <t>Начальное, основное среднее и общее среднее образование</t>
  </si>
  <si>
    <t>Развитие объектов спорта и туризма</t>
  </si>
  <si>
    <t>Спорт және туризм объектілерін дамыту</t>
  </si>
  <si>
    <t>Услуги по реализации государственной политики в области исполнения бюджета района (города областного значения) и управления коммунальной собственностью района (города областного значения)</t>
  </si>
  <si>
    <t>Обслуживание долга местных исполнительных органов по выплате вознаграждений и иных платежей по займам из областного бюджета</t>
  </si>
  <si>
    <t>Услуги по реализации государственной политики на местном уровне в области обеспечения занятости и реализации социальных программ для населения</t>
  </si>
  <si>
    <t>Разработка схем градостроительного развития территории района и генеральных планов населенных пунктов</t>
  </si>
  <si>
    <t>Прочие услуги по организации культуры, спорта, туризма  и информационного пространства</t>
  </si>
  <si>
    <t>І.Кірістер</t>
  </si>
  <si>
    <t>Налог на игорный бизнес</t>
  </si>
  <si>
    <t>Фиксированный налог</t>
  </si>
  <si>
    <t>Аудан (облыстық маңызы бар қала) мәслихатының қызметін қамтамасыз ету жөніндегі қызметтер</t>
  </si>
  <si>
    <t>Аудан (облыстық маңызы бар қала) әкімінің қызметін қамтамасыз ету жөніндегі қызметтер</t>
  </si>
  <si>
    <t xml:space="preserve">Штрафы, пени, санкции, взыскания, налагаемые государственными учреждениями, финансируемыми из государственного бюджета, а также содержащимися и финансируемыми из бюджета (сметы расходов) Национального Банка Республики Казахстан за исключением поступлений от организаций нефтянного сектора  </t>
  </si>
  <si>
    <t>Бюджеттік бағдарламалардың әкімшісі</t>
  </si>
  <si>
    <t>Заңдық мәнді іс-әрекеттерді жасағаны және (немесе) оған уәкілеттігі бар мемлекеттік органдар немесе лауазымды адамдар құжаттар бергені үшін алынатын міндетті төлемдер</t>
  </si>
  <si>
    <t>Мемлекет меншігіндегі, заңды тұлғалардағы қатысу үлесіне кірістер</t>
  </si>
  <si>
    <t>Мемлекет меншігінен түсетін басқа да кірістер</t>
  </si>
  <si>
    <t xml:space="preserve">                                                                                                        Приложение </t>
  </si>
  <si>
    <t xml:space="preserve">                                                                                                        от   5    июля   2013 года   № 15-2</t>
  </si>
  <si>
    <t xml:space="preserve">                                                                                                        к решению Уральского городского маслихата</t>
  </si>
  <si>
    <t xml:space="preserve">                                                                                                                 2013  жылғы    5   шілдедегі   № 15-2</t>
  </si>
  <si>
    <t xml:space="preserve">                                                                                                                 Орал  қалалық  мәслихатының  шешіміне</t>
  </si>
  <si>
    <t xml:space="preserve">                                                                                                                 қосымша</t>
  </si>
  <si>
    <t xml:space="preserve">                                                                                                                 2012  жылғы    14  желтоқсандағы   № 9-10</t>
  </si>
  <si>
    <t xml:space="preserve">                                                                                                                 1 қосымша</t>
  </si>
  <si>
    <t xml:space="preserve">                                                                                                        Приложение 1 </t>
  </si>
  <si>
    <t xml:space="preserve">                                                                                                        от   14   декабря  2012 года   № 9-10</t>
  </si>
  <si>
    <t>Қаладағы аудан, аудандық маңызы бар қаланың, кент, ауыл (село), ауылдық (селолық) округ әкімінің қызметін қамтамасыз ету жөніндегі қызметтер</t>
  </si>
  <si>
    <t>Жергілікті деңгейде тілдерді және мәдениетті дамыту саласындағы мемлекеттік саясатты іске асыру жөніндегі қызметтер</t>
  </si>
  <si>
    <t>Погашение долга местного исполнительного органа перед вышестоящим бюджетом</t>
  </si>
  <si>
    <t>Жергілікті атқарушы органның  жоғары тұрған бюджет алдындағы борышын өтеу</t>
  </si>
  <si>
    <t>Мемлекеттік органдардың функцияларын мемлекеттік басқарудың төмен тұрған деңгейлерінен жоғарғы деңгейлерге беруге байланысты жоғары тұрған бюджеттерге берілетін ағымдағы нысаналы трансферттер</t>
  </si>
  <si>
    <t>Поступление займов</t>
  </si>
  <si>
    <t>Внутренние государственные займы</t>
  </si>
  <si>
    <t>Договоры займа</t>
  </si>
  <si>
    <t>Қарыздар түсімі</t>
  </si>
  <si>
    <t>Мемлекеттік ішкі қарыздар</t>
  </si>
  <si>
    <t>Қарыз алу келісім-шарттары</t>
  </si>
  <si>
    <t>Доходы на доли участия в юридических лицах, находящиеся в государственной собственности</t>
  </si>
  <si>
    <t>Ағымдағы нысаналы трансферттер</t>
  </si>
  <si>
    <t>Нысаналы даму трансферттері</t>
  </si>
  <si>
    <t>Трансферты в бюджеты областей, городов Астаны и Алматы</t>
  </si>
  <si>
    <t xml:space="preserve">Взаимоотношения областного бюджета, бюджета городов Астаны и Алматы с другими областными бюджетами, бюджетами городов Астаны и Алматы </t>
  </si>
  <si>
    <t>Трансферты областным бюджетам, бюджетам городов Астаны и Алматы в случаях возникновения чрезвычайных ситуаций природного и техногенного характера, угрожающих политической, экономической и социальной стабильности административно-территориальной единицы, жизни и здоровью людей, проведения мероприятий общереспубликанского либо международного значения</t>
  </si>
  <si>
    <t>Трансферты  районным (городам областного значения) бюджетам в случаях возникновения чрезвычайных ситуаций природного и техногенного характера, угрожающих политической, экономической и социальной стабильности административно-территориальной единицы, жизни и здоровью людей, проведения мероприятий общереспубликанского либо международного значения</t>
  </si>
  <si>
    <t>Облыстардың, Астана және Алматы қалаларының бюджеттеріне берілетін трансферттер</t>
  </si>
  <si>
    <t>Облыстық бюджеттің , Астана және Алматы қалалары бюджеттерінің басқа облыстық бюджеттермен, Астана және Алматы қалаларының бюджеттерімен өзара қатынастары</t>
  </si>
  <si>
    <t>Ауданның (облыстық маңызы бар қаланың) тұрғын үй-коммуналдық шаруашылығы, жолаушылар көлігі және автомобиль жолдары бөлімі</t>
  </si>
  <si>
    <t>Облыстық бюджеттерге, Астана және Алматы қалаларының бюджеттеріне әкімшілік-аумақтық бірліктің саяси, экономикалық және әлеуметтік тұрақтылығына, адамдардың өмірі мен денсаулығына қауіп төндіретін табиғи және техногендік сипаттағы төтенше жағдайлар туындағанда, жалпы республикалық не халықаралық маңызы бар іс-шаралар өткізілген жағдайларда берілетін трансферттер</t>
  </si>
  <si>
    <t>Аудандық (облыстық маңызы бар қалалардың) бюджеттеріне әкімшілік-аумақтық бірліктің саяси, экономикалық және әлеуметтік тұрақтылығына, адамдардың өмірі мен денсаулығына қауіп төндіретін табиғи және техногендік сипаттағы төтенше жағдайлар туындағанда, жалпы республикалық не халықаралық маңызы бар іс-шаралар өткізілген жағдайларда берілетін трансферттер</t>
  </si>
  <si>
    <t>Поступления от продажи имущества, закрепленного за государственными учреждениями, финансируемыми из местного бюджета</t>
  </si>
  <si>
    <t>Азаматтардың жекелеген санаттарын тұрғын үймен қамтамасыз ету</t>
  </si>
  <si>
    <t>Отдел образования района (города областного значения)</t>
  </si>
  <si>
    <t>Отдел строительства района (города областного значения)</t>
  </si>
  <si>
    <t>Государственные пособия на детей до 18 лет</t>
  </si>
  <si>
    <t xml:space="preserve">Отдел строительства района (города областного значения) </t>
  </si>
  <si>
    <t>Республикалық бюджеттен берілетін трансферттер есебінен</t>
  </si>
  <si>
    <t xml:space="preserve">Ауданның (облыстық маңызы бар қаланың) жергілікті атқарушы органының резерві </t>
  </si>
  <si>
    <t>Развитие объектов культуры</t>
  </si>
  <si>
    <t xml:space="preserve">Төлем көзінен ұсталатын жеке табыс салығы </t>
  </si>
  <si>
    <t>Кәсіпкерлік қызметпен айналысатын жеке тұлғалардан алынатын жеке табыс салығы</t>
  </si>
  <si>
    <t>Қызметін біржолғы талон бойынша жүзеге асыратын жеке тұлғалардан алынатын жеке табыс салығы</t>
  </si>
  <si>
    <t>Отдел сельского хозяйства района (города областного значения)</t>
  </si>
  <si>
    <t>Сельское хозяйство</t>
  </si>
  <si>
    <t>Отдел земельных отношений района (города областного значения)</t>
  </si>
  <si>
    <t>Аудандық (қалалық) ауқымдағы дала өрттерінің, сондай-ақ мемлекеттік өртке қарсы қызмет органдары құрылмаған елдi мекендерде өрттердің алдын алу және оларды сөндіру жөніндегі іс-шаралар</t>
  </si>
  <si>
    <t xml:space="preserve">Отдел архитектуры и градостроительства района (города областного значения) </t>
  </si>
  <si>
    <t>Поддержка предпринимательской деятельности и защита конкуренции</t>
  </si>
  <si>
    <t>Отдел предпринимательства района (города областного значения)</t>
  </si>
  <si>
    <t>Услуги по реализации государственной политики на местном уровне в области развития предпринимательства и промышленности</t>
  </si>
  <si>
    <t>Расходы на новые инициативы</t>
  </si>
  <si>
    <t>Услуги по реализации государственной политики на местном уровне в области жилищно-коммунального хозяйства, пассажирского транспорта и автомобильных дорог</t>
  </si>
  <si>
    <t>Целевые текущие трансферты в вышестоящие бюджеты в связи с изменением фонда оплаты труда в бюджетной сфере</t>
  </si>
  <si>
    <t>Жеке кәсіпкерлерді мемлекеттік тіркегені үшін алынатын алым</t>
  </si>
  <si>
    <t>Возврат неиспользованных (недоиспользованных) целевых трансфертов</t>
  </si>
  <si>
    <t>По договорам займа</t>
  </si>
  <si>
    <t>Жекелеген қызмет түрлерiмен айналысу құқығы үшiн алынатын лицензиялық алым</t>
  </si>
  <si>
    <t>Аукциондардан алынатын алым</t>
  </si>
  <si>
    <t>Жылжымалы мүлікті кепілдікке салуды мемлекеттік тіркегені үшін алынатын алым</t>
  </si>
  <si>
    <t xml:space="preserve">Поддержка предпринимательской деятельности </t>
  </si>
  <si>
    <t>Выплаты комиссионных за размещение займа</t>
  </si>
  <si>
    <t>Коммуналдық мемлекеттік кәсіпорындардың таза кірісінің бір бөлігінің түсімдері</t>
  </si>
  <si>
    <t>Ауданның (облыстық маңызы бар қаланың) қаржы бөлімі</t>
  </si>
  <si>
    <t>Ауданның (облыстық маңызы бар қаланың) экономика және бюджеттік жоспарлау бөлімі</t>
  </si>
  <si>
    <t>Ауданның (облыстық маңызы бар қаланың) жұмыспен қамту және әлеуметтік бағдарламалар бөлімі</t>
  </si>
  <si>
    <t>Ауданның (облыстық маңызы бар қаланың) құрылыс бөлімі</t>
  </si>
  <si>
    <t>Үйден тәрбиеленіп оқытылатын мүгедек балаларды материалдық қамтамасыз ету</t>
  </si>
  <si>
    <t>Мәдениет объектілерін дамыту</t>
  </si>
  <si>
    <t>Создание информационных систем</t>
  </si>
  <si>
    <t>Білім беру объектілерін салу және реконструкциялау</t>
  </si>
  <si>
    <t>Ауыл, су, орман, балық шаруашылығы, ерекше қорғалатын табиғи аумақтар, қоршаған ортаны және жануарлар дүниесін қорғау, жер қатынастары</t>
  </si>
  <si>
    <t>Ауыл шаруашылығы</t>
  </si>
  <si>
    <t xml:space="preserve">Трансферттер </t>
  </si>
  <si>
    <t>Трансферттер</t>
  </si>
  <si>
    <t>Ауданның (облыстық маңызы бар қаланың) жер қатынастары бөлімі</t>
  </si>
  <si>
    <t>Информатизация системы образования в государственных учреждениях образования района (города областного значения)</t>
  </si>
  <si>
    <t>Отын-энергетикалық кешенi және жер қойнауын пайдалану</t>
  </si>
  <si>
    <t xml:space="preserve">Бюджетные кредиты на проведение ремонта общего имущества
объектов кондоминиум
</t>
  </si>
  <si>
    <t>Қаладағы аудан, аудандық маңызы бар қала, кент, ауыл (село), ауылдық (селолық) округ әкімінің аппараты</t>
  </si>
  <si>
    <t>Республикалық бюджеттен ағымдағы нысаналы трансферттер есебінен әлеуметтік жұмыс орындарын және жастар тәжірибесі бағдарламасын кеңейту</t>
  </si>
  <si>
    <t>Көлiк және коммуникация</t>
  </si>
  <si>
    <t>Развитие инженерной инфраструктуры в рамках Программы «Развитие регионов»</t>
  </si>
  <si>
    <t>Проведение мероприятий по решению вопросов обустройства моногородов</t>
  </si>
  <si>
    <t>«Өңірлерді дамыту» бағдарламасы шеңберінде инженерлік инфрақұрылымын дамыту</t>
  </si>
  <si>
    <t>Моноқалаларды абаттандыру мәселелерін шешуге іс-шаралар өткізу</t>
  </si>
  <si>
    <t>Реализация государственного образовательного заказа в дошкольных организациях
образования</t>
  </si>
  <si>
    <t>Мектепке дейінгі білім беру ұйымдарында мемлекеттік білім беру тапсырысын іске
асыруға</t>
  </si>
  <si>
    <t>Поступления от продажи финансовых активов
государства</t>
  </si>
  <si>
    <t>Поступления от продажи финансовых активов внутри
страны</t>
  </si>
  <si>
    <t>Поступления от продажи доли участия, ценных бумаг
юридических лиц, находящихся в коммунальной
собственности</t>
  </si>
  <si>
    <t>Мемлекеттіѕ ќаржы активтерін сатудан тїсетін тїсімдер</t>
  </si>
  <si>
    <t>Ќаржы активтерін ел ішінде сатудан тїсетін тїсімдер</t>
  </si>
  <si>
    <t>Коммуналдыќ меншіктегі заѕды тўлєалардыѕ ќатысу їлестерін, баєалы ќаєаздарын сатудан тїсетін тїсімдер</t>
  </si>
  <si>
    <t>Представительные, исполнительные и другие органы, выполняющие общие функции  государственного управления</t>
  </si>
  <si>
    <t>Приобретение имущества в коммунальную собственность</t>
  </si>
  <si>
    <t>Коммуналдық меншікке мүлікті сатып алу</t>
  </si>
  <si>
    <t>Прочие услуги в области общественного порядка и безопасности</t>
  </si>
  <si>
    <t>Қоғамдық тәртіп және қауіпсіздік саласындағы басқа да қызметтер</t>
  </si>
  <si>
    <t>Обеспечение деятельности организаций дошкольного воспитания и обучения</t>
  </si>
  <si>
    <t>Мектепке дейінгі тәрбие ұйымдарының қызметін қамтамасыз ету</t>
  </si>
  <si>
    <t>Ежемесячная выплата денежных средств опекунам (попечителям) на содержание ребенка-сироты (детей-сирот), и ребенка (детей), оставшегося без попечения родителей</t>
  </si>
  <si>
    <t>Жетім баланы (жетім балаларды) және ата-аналарының қамқорынсыз қалған баланы (балаларды) күтіп-ұстауға асыраушыларына  ай сайынғы ақшалай қаражат төлемдері</t>
  </si>
  <si>
    <t>Обеспечение оборудованием, программным обеспечением детей-инвалидов, обучающихся  на дому</t>
  </si>
  <si>
    <t xml:space="preserve">Үйде оқытылатын мүгедек балаларды жабдықпен, бағдарламалық қамтыммен қамтамасыз ету   </t>
  </si>
  <si>
    <t xml:space="preserve">Проектирование, развитие, обустройство и (или) приобретение инженерно-коммуникационной инфраструктуры </t>
  </si>
  <si>
    <t>Проектирование, строительство и (или) приобретение жилья коммунального жилищного фонда</t>
  </si>
  <si>
    <t>По государственным эмиссионным ценным бумагам</t>
  </si>
  <si>
    <t>Мемлекеттік эмиссиялық бағалы қағаздар бойынша</t>
  </si>
  <si>
    <t>025</t>
  </si>
  <si>
    <t>Мемлекеттiк басқарудың жалпы функцияларын орындайтын өкiлдi, атқарушы және басқа органдар</t>
  </si>
  <si>
    <t>Экономикалық саясатты, мемлекеттік жоспарлау жүйесін қалыптастыру және дамыту және ауданды (облыстық маңызы бар қаланы) басқару саласындағы мемлекеттік саясатты іске асыру жөніндегі қызметтер</t>
  </si>
  <si>
    <t>Аудан (облыстық маңызы бар қала) ауқымындағы төтенше жағдайлардың алдын алу және оларды жою</t>
  </si>
  <si>
    <t>Мектепке дейiнгi тәрбие және оқыту</t>
  </si>
  <si>
    <t>Әлеуметтiк көмек және әлеуметтiк қамсыздандыру</t>
  </si>
  <si>
    <t>Тұрғын үй көмегі</t>
  </si>
  <si>
    <t xml:space="preserve">Жергілікті өкілді органдардың шешімі бойынша білім беру ұйымдарының күндізгі оқу нысанында оқитындар мен тәрбиеленушілерді қоғамдық көлікте (таксиден басқа) жеңілдікпен жол жүру түрінде әлеуметтік қолдау </t>
  </si>
  <si>
    <t>Жергілікті деңгейде халық үшін әлеуметтік бағдарламаларды жұмыспен қамтуды қамтамасыз етуді іске асыру саласындағы мемлекеттік саясатты іске асыру жөніндегі қызметтер</t>
  </si>
  <si>
    <t>Мемлекеттiк қажеттiлiктер үшiн жер учаскелерiн алып қою, соның iшiнде сатып алу жолымен алып қою және осыған байланысты жылжымайтын мүлiктi иелiктен айыру</t>
  </si>
  <si>
    <t xml:space="preserve">Сумен жабдықтау және су бөлу жүйесінің қызмет етуі </t>
  </si>
  <si>
    <t>Коммуналдық шаруашылығын дамыту</t>
  </si>
  <si>
    <t>Сумен жабдықтау және су бұру жүйелерін дамыту</t>
  </si>
  <si>
    <t>Елді-мекендерді көркейту</t>
  </si>
  <si>
    <t>Елдi мекендердегі көшелердi жарықтандыру</t>
  </si>
  <si>
    <t>Қаланы және елді мекендерді көркейтуді дамыту</t>
  </si>
  <si>
    <t>Әртүрлi спорт түрлерi бойынша аудан (облыстық маңызы бар қала)  құрама командаларының мүшелерiн дайындау және олардың облыстық спорт жарыстарына қатысуы</t>
  </si>
  <si>
    <t>Жастар саясаты саласындағы іс-шараларды іске асыру</t>
  </si>
  <si>
    <t>Нысаналы пайдаланылмаған (толық пайдаланылмаған) трансферттерді қайтару</t>
  </si>
  <si>
    <t>Поступления от реализации товаров (работ, услуг) государственными учреждениями, финансируемыми из государственного бюджета</t>
  </si>
  <si>
    <t xml:space="preserve">Поступления от реализации товаров (работ, услуг) государственными учреждениями, финансируемыми из государственного бюджета
</t>
  </si>
  <si>
    <t>тысяч тенге</t>
  </si>
  <si>
    <t>мың теңге</t>
  </si>
  <si>
    <t xml:space="preserve">Штрафы, пени, санкции, взыскания, налагаемые государственными учреждениями, финансируемыми из государственного бюджета, а также содержащимися и финансируемыми из бюджета (сметы расходов) Национального Банка Республики Казахстан  </t>
  </si>
  <si>
    <t xml:space="preserve">              Городской бюджет на 2013 год</t>
  </si>
  <si>
    <t>2013 жылға арналған қалалық бюджет</t>
  </si>
  <si>
    <t>Тауарларға, жұмыстарға және қызметтерге салынатын iшкi салықтар</t>
  </si>
  <si>
    <t>Табиғи және басқа да ресурстарды пайдаланғаны үшiн түсетiн түсiмдер</t>
  </si>
  <si>
    <t>Ойын бизнесіне салық</t>
  </si>
  <si>
    <t>Мемлекеттік меншіктен түсетін кірістер</t>
  </si>
  <si>
    <t>Мемлекеттік кәсіпорындардың таза кірісі бөлігінің түсімдері</t>
  </si>
  <si>
    <t>Мемлекет меншігіндегі мүлікті жалға беруден түсетін кірістер</t>
  </si>
  <si>
    <t>Мемлекеттік бюджеттен қаржыландырылатын мемлекеттік мекемелердің
тауарларды (жұмыстарды, қызметтерді) өткізуінен түсетін түсімдер</t>
  </si>
  <si>
    <t>Мұнай секторы ұйымдарынан түсетін түсімдерді қоспағанда, мемлекеттік
бюджеттен қаржыландырылатын, сондай-ақ Қазақстан Республикасы Ұлттық
Банкінің бюджетінен (шығыстар сметасынан) ұсталатын және қаржыландырылатын мемлекеттік мекемелер салатын айыппұлдар, өсімпұлдар, санкциялар, өндіріп алулар</t>
  </si>
  <si>
    <t xml:space="preserve">Реализация мер по содействию экономическому развитию регионов  в рамках Программы «Развитие регионов» </t>
  </si>
  <si>
    <t>«Өңірлерді дамыту» Бағдарламасы шеңберінде өңірлерді экономикалық дамытуға жәрдемдесу бойынша шараларды іске асыру</t>
  </si>
  <si>
    <t>Проведение мероприятий по ликвидации государственного учреждения, проводившего работу по выдаче разовых талонов и обеспечению полноты сбора сумм от реализации разовых талонов</t>
  </si>
  <si>
    <t>Біржолғы талондарды беру жөніндегі жұмысты ұйымдастыру және біржолғы талондарды сатудан түскен сомаларды толық алынуын қамтамасыз ету жөніндегі жұмыстарды жүргізген мемлекеттік мекемені тарату бойынша іс-шаралар өткізу</t>
  </si>
  <si>
    <t>Әскери мұқтаждар</t>
  </si>
  <si>
    <t>Кондоминиум объектілерінің жалпы мүлкін жөндеу жүргізуге арналған бюджеттік кредиттер</t>
  </si>
  <si>
    <t>Елдi мекендерде жол жүрісі қауiпсiздiгін қамтамасыз ету</t>
  </si>
  <si>
    <t>Нысаналы мақсатқа сай пайдаланылмаған нысаналы трансферттерді қайтару</t>
  </si>
  <si>
    <t>Капитальные расходы подведомственных государственных учреждений и организаций</t>
  </si>
  <si>
    <t>Ведомстволық бағыныстағы мемлекеттік мекемелерінің және ұйымдарының күрделі шығыстары</t>
  </si>
  <si>
    <t>Республикалық бюджеттен берілетін трансферттер есебiнен</t>
  </si>
  <si>
    <t>Отдел жилищной инспекции района (города областного значения)</t>
  </si>
  <si>
    <t>Услуги по реализации государственной политики на местном уровне в области жилищного фонда</t>
  </si>
  <si>
    <t>Ауданның (облыстық маңызы бар қаланың) тұрғын үй инспекциясы бөлімі</t>
  </si>
  <si>
    <t>Жергілікті деңгейде тұрғын үй қоры саласындағы мемлекеттік саясатты іске асыру жөніндегі қызметтер</t>
  </si>
  <si>
    <t>Отдел сельского хозяйства и ветеринарии района (города областного значения)</t>
  </si>
  <si>
    <t xml:space="preserve">Услуги по реализации государственной политики на местном уровне в сфере сельского хозяйства и ветеринарии   </t>
  </si>
  <si>
    <t xml:space="preserve">Обеспечение функционирования скотомогильников (биотермических ям) </t>
  </si>
  <si>
    <t xml:space="preserve">Проведение мероприятий по идентификации сельскохозяйственных животных </t>
  </si>
  <si>
    <t>Ауданның (облыстық маңызы бар қаланың) ауыл шаруашылығы және ветеринария бөлімі</t>
  </si>
  <si>
    <t>Жергілікті деңгейде ауыл шаруашылығы және ветеринария саласындағы мемлекеттік саясатты іске асыру жөніндегі қызметтер</t>
  </si>
  <si>
    <t xml:space="preserve">Ауыл шаруашылығы жануарларын бірдейлендіру жөніндегі іс-шараларды жүргізу </t>
  </si>
  <si>
    <t>Ремонт объектов в рамках развития сельских населенных пунктов по Дорожной карте занятости 2020</t>
  </si>
  <si>
    <t>Жұмыспен қамту 2020 жол картасы бойынша ауылдық елді мекендерді дамыту шеңберінде объектілерді жөндеу</t>
  </si>
  <si>
    <t>Ремонт и благоустройство объектов в рамках развития сельских населенных пунктов по Дорожной карте занятости 2020</t>
  </si>
  <si>
    <t>Жұмыспен қамту 2020 жол картасы бойынша ауылдық елді мекендерді дамыту шеңберінде объектілерді жөндеу және абаттандыру</t>
  </si>
  <si>
    <t>Приобретение и доставка учебников, учебно-методических комплексов для государственных учреждений образования района (города областного значения)</t>
  </si>
  <si>
    <t>Ауданның (облыстық маңызы бар қаланың) сәулет және қала құрылысы бөлімі</t>
  </si>
  <si>
    <t>Қаржы активтерін ел ішінде сатудан түсетін түсімдер</t>
  </si>
  <si>
    <t>Мүліктік кешен түріндегі коммуналдық мемлекеттік мекемелер мен мемлекеттік кәсіпорындарды және коммуналдық мемлекеттік кәсіпорындардың жедел басқаруындағы немесе шаруашылық жүргізуіндегі өзге мемлекеттік мүлікті сатудан түсетін түсімдер</t>
  </si>
  <si>
    <t>Ауданның (облыстық маңызы бар қаланың) кәсіпкерлік бөлімі</t>
  </si>
  <si>
    <t>Кәсіпкерлік қызметті қолдау</t>
  </si>
  <si>
    <t>Кәсiпкерлiк қызметтi қолдау және бәсекелестікті қорғау</t>
  </si>
  <si>
    <t>Қарызды орналыстырғаны үшін комиссиялық төлемдер</t>
  </si>
  <si>
    <t>Отдел культуры и развития языков района (города областного значения)</t>
  </si>
  <si>
    <t>Жер учаскелерін сатудан түсетін түсімдер</t>
  </si>
  <si>
    <t>Ауыл шаруашылығына бағытталған жер учаскелерін сатудан түскен түсім</t>
  </si>
  <si>
    <t>Қазақстан Республикасы азаматтығын алу, Қазақстан Республикасы азаматтығын қалпына келтіру және Қазақстан Республикасы азаматтығын тоқтату туралы құжаттарды ресімдегені үшін алынатын мемлекеттік баж</t>
  </si>
  <si>
    <t>Жеке және заңды тұлғалардың азаматтық, қызметтік қаруының (аңшылық суық қаруды, белгі беретін қаруды, ұңғысыз атыс қаруын, механикалық шашыратқыштарды, көзден  жас ағызатын немесе тітіркендіретін заттар толтырылған аэрозольді және басқа құрылғыларды, үрлемелі қуаты 7,5 Дж-дан аспайтын пневматикалық қаруды қоспағанда және калибрі 4,5 мм-ге дейінгілерін қоспағанда) әрбір бірлігін тіркегені және қайта тіркегені үшін алынатын мемлекеттік баж</t>
  </si>
  <si>
    <t>Азаматтарға пәтерлер сатудан түсетін түсімдер</t>
  </si>
  <si>
    <t>Қаруды және оның оқтарын сақтауға немесе сақтау мен алып жүруге, тасымалдауға, Қазақстан Республикасының аумағына әкелуге және Қазақстан Республикасынан әкетуге рұқсат бергені үшін алынатын мемлекеттік баж</t>
  </si>
  <si>
    <t>Жер учаскелерін пайдаланғаны үшін төлем</t>
  </si>
  <si>
    <t>Отдел внутренней политики района (города областного значения)</t>
  </si>
  <si>
    <t xml:space="preserve">Целевые текущие трансферты </t>
  </si>
  <si>
    <t>Формирование или увеличение уставного капитала юридических лиц</t>
  </si>
  <si>
    <t xml:space="preserve">Земельный налог на земли промышленности, транспорта, связи, обороны и иного несельскохозяйственного назначения </t>
  </si>
  <si>
    <t>Налог на транспортные средства с юридических лиц</t>
  </si>
  <si>
    <t>Налог на транспортные средства с физических  лиц</t>
  </si>
  <si>
    <t xml:space="preserve">Водка, произведенная на территории Республики Казахстан </t>
  </si>
  <si>
    <t xml:space="preserve">Вина,произведенные на территории Республики Казахстан </t>
  </si>
  <si>
    <t xml:space="preserve">Пиво,произведенное на территории Республики Казахстан </t>
  </si>
  <si>
    <t>Сбор за государственную регистрацию залога движимого имущества и ипотеки судна или строящегося судна</t>
  </si>
  <si>
    <t xml:space="preserve">Плата за размещение наружной (визуальной) рекламы в полосе отвода автомобильных дорог общего пользования местного значения и в населенных пунктах </t>
  </si>
  <si>
    <t xml:space="preserve">Прочие штрафы, пени , санкции и взыскания, налагаемые  государственными учреждениями, финансируемыми из местного бюджета  </t>
  </si>
  <si>
    <t xml:space="preserve">Поступления трансфертов </t>
  </si>
  <si>
    <t>IІ.Затраты</t>
  </si>
  <si>
    <t>III. ЧИСТОЕ БЮДЖЕТНОЕ КРЕДИТОВАНИЕ</t>
  </si>
  <si>
    <t>IV. САЛЬДО ПО ОПЕРАЦИЯМ С ФИНАНСОВЫМИ АКТИВАМИ</t>
  </si>
  <si>
    <t>V. ДЕФИЦИТ (ПРОФИЦИТ) БЮДЖЕТА</t>
  </si>
  <si>
    <t>VI. ФИНАНСИРОВАНИЕ ДЕФИЦИТА (ИСПОЛЬЗОВАНИЕ ПРОФИЦИТА) БЮДЖЕТА</t>
  </si>
  <si>
    <t>Трансферттердің түсімдері</t>
  </si>
  <si>
    <t>ІI. Шығындар</t>
  </si>
  <si>
    <t>Услуги по реализации государственной политики в области формирования и развития экономической политики, системы государственного планирования и управления района (города областного значения)</t>
  </si>
  <si>
    <t>Жәрдемақыларды және басқа да әлеуметтік төлемдерді есептеу, төлеу мен жеткізу бойынша қызметтерге ақы төлеу</t>
  </si>
  <si>
    <t>Ауданның (облыстық маңызы бар қаланың) мәдениет және тілдерді дамыту бөлімі</t>
  </si>
  <si>
    <t>Ауданның (облыстық маңызы бар қаланың) ішкі саясат бөлімі</t>
  </si>
  <si>
    <t>Материальное обеспечение детей-инвалидов, воспитывающихся и обучающихся на дому</t>
  </si>
  <si>
    <t>Отдел физической культуры и спорта района (города областного значения)</t>
  </si>
  <si>
    <t>Ауданның (облыстық маңызы бар қаланың) дене шынықтыру және спорт бөлімі</t>
  </si>
  <si>
    <t>Остатки бюджетных средств</t>
  </si>
  <si>
    <t>Свободные остатки бюджетных средств</t>
  </si>
  <si>
    <t>Бюджет қаражаты қалдықтары</t>
  </si>
  <si>
    <t>Бюджет қаражатының бос қалдықтары</t>
  </si>
  <si>
    <t>Обеспечение нуждающихся инвалидов обязательными гигиеническими средствами и предоставление услуг специалистами жестового языка, индивидуальными помощниками в соответствии с индивидуальной программой реабилитации инвалида</t>
  </si>
  <si>
    <t>За счет кредитов из республиканского бюджета</t>
  </si>
  <si>
    <t>Развитие государственного языка и других языков народа Казахстана</t>
  </si>
  <si>
    <t xml:space="preserve">Поступления от продажи земельных участков </t>
  </si>
  <si>
    <t xml:space="preserve">Поступления от продажи земельных участков сельскогохозяйственного назначения </t>
  </si>
  <si>
    <t>Обеспечение функционирования скотомогильников (биотермических ям)</t>
  </si>
  <si>
    <t>Выплаты вознаграждений и иных платежей по займам</t>
  </si>
  <si>
    <t>Қарыздар бойынша сыйақылар, өзге де төлемдерді төлеу</t>
  </si>
  <si>
    <t>Землеустройство, проводимое при установлении границ городов районного значения, районов в городе, поселков, аулов (сел), аульных (сельских) округов</t>
  </si>
  <si>
    <t>Мал көмінділерінің (биотермиялық шұңқырлардың) жұмыс істеуін қамтамасыз ету</t>
  </si>
  <si>
    <t>Жергілікті бюджетке түсетін басқа да салықтық түсімдер</t>
  </si>
  <si>
    <t>Продажа нематериальных активов</t>
  </si>
  <si>
    <t xml:space="preserve">Плата за продажу права аренды земельных участков  </t>
  </si>
  <si>
    <t xml:space="preserve">Материалдық емес активтерді сату </t>
  </si>
  <si>
    <t>Материалдық емес активтердi сату</t>
  </si>
  <si>
    <t>Жер учаскелерін жалдау құқығын сатқаны үшін төлем</t>
  </si>
  <si>
    <t>Поступления денег от проведения государственных закупок, организуемых государственными учреждениями, финансируемыми из государственного бюджета</t>
  </si>
  <si>
    <t>Поступления денег от проведения государственных закупок, организуемых государственными учреждениями, финансируемыми из республиканского бюджета</t>
  </si>
  <si>
    <t>Поступления денег от проведения государственных закупок, организуемых государственными учреждениями, финансируемыми из местного бюджета</t>
  </si>
  <si>
    <t>Мемлекеттік бюджеттен қаржыландырылатын  мемлекеттік мекемелер ұйымдастыратын мемлекеттік сатып алуды өткізуден түсетін ақша түсімдері</t>
  </si>
  <si>
    <t>Республикалық бюджеттен қаржыландырылатын мемлекеттiк мекемелер ұйымдастыратын мемлекеттiк сатып алуды өткiзуден түсетiн ақша түсімі</t>
  </si>
  <si>
    <t>Жергілікті бюджеттен қаржыландырылатын мемлекеттік мекемелер ұйымдастыратын мемлекеттік сатып алуды өткізуден түсетін ақшаның түсімі</t>
  </si>
  <si>
    <t>Заңды және жеке тұлғалар бөлшек саудада  өткізетін, сондай-ақ өзінің өндірістік мұқтаждарына пайдаланылатын бензин (авиациялықты қоспағанда)</t>
  </si>
  <si>
    <t>Заңды және жеке тұлғаларға бөлшек саудада өткізетін, сондай-ақ өз өндірістік мұқтаждарына пайдаланылатын дизель отыны</t>
  </si>
  <si>
    <t>Сумма</t>
  </si>
  <si>
    <t>Специфика</t>
  </si>
  <si>
    <t>Индивидуальный подоходный налог с физических лиц,осуществляющих деятельность по разовым талонам</t>
  </si>
  <si>
    <t xml:space="preserve">Налог на имущество физических лиц </t>
  </si>
  <si>
    <t>Мемлекеттік тілді және Қазақстан халықтарының басқа да тілдерін дамыту</t>
  </si>
  <si>
    <t xml:space="preserve">Налог на имущество юридических лиц и индивидуальных предпринимателей </t>
  </si>
  <si>
    <t>Поступления дебиторской, депонентской задолженности государственных учреждений, финансируемых из местного бюджета</t>
  </si>
  <si>
    <t>Возврат неиспользованных средств, ранее полученных из местного бюджета</t>
  </si>
  <si>
    <t>Жергілікті бюджеттен қаржыландырылатын мемлекеттік мекемелердің дебиторлық, депоненттік берешегінің түсімі</t>
  </si>
  <si>
    <t>Бұрын жергілікті бюджеттен алынған, пайдаланылмаған қаражаттардың қайтарылуы</t>
  </si>
  <si>
    <t>Административные штрафы,пени,санкции,взыскания,налагаемые местными государственными органами</t>
  </si>
  <si>
    <t xml:space="preserve">Земельный налог с физических лиц на земли населенных пунктов </t>
  </si>
  <si>
    <t xml:space="preserve">Земельный налог с юридических лиц и индивидуальных предпринимателей на земли сельскохозяйственного назначения </t>
  </si>
  <si>
    <t>Государственная пошлина, взимаемая за выдачу удостоверений тракториста-машиниста</t>
  </si>
  <si>
    <t>Государственная пошлина, взимаемая за регистрацию и перерегистрацию каждой единицы гражданского, служебного оружия физических и юридических лиц (за исключением холодного охотничьего, сигнального, огнестрельного бесствольного, механических распылителей, аэрозольных и других устройств, снаряженных слезоточивыми или раздражающими веществами, пневматического оружия с дульной энергией  не более 7,5 Дж и калибра до 4,5 мм включительно)</t>
  </si>
  <si>
    <t xml:space="preserve">Бензин(за исключением авиационного), реализуемый юридическими и физическими лицами в розницу, а также используемый на собственные  производственные нужды </t>
  </si>
  <si>
    <t>Ауданның (облыстық маңызы бар қаланың) мемлекеттiк бiлiм беру мекемелер үшiн оқулықтар мен оқу-әдістемелік кешендерді сатып алу және жеткiзу</t>
  </si>
  <si>
    <t xml:space="preserve">Дизельное топливо, реализуемое юридическими и физическими лицами в розницу , а также используемое на собственные производственные нужды </t>
  </si>
  <si>
    <t>Плата за пользование земельными участками</t>
  </si>
  <si>
    <t xml:space="preserve">Сбор за государственную регистрацию индивидуальных предпринимателей </t>
  </si>
  <si>
    <t>Жылжымайтын мүлікке және олармен мәміле жасау құқығын мемлекеттік тіркегені үшін алынатын алым</t>
  </si>
  <si>
    <t>Жергілікті маңызы бар және елді мекендердегі жалпы пайдаланудағы автомобиль жолдарының бөлу жолағында сыртқы (көрнекі) жарнамаларды орналастырғаны үшін алынатын төлем</t>
  </si>
  <si>
    <t xml:space="preserve">Лицензионный сбор за право занятия отдельными видами деятельности </t>
  </si>
  <si>
    <t xml:space="preserve">Индивидуальный подоходный налог с доходов, необлагаемых у источника выплаты </t>
  </si>
  <si>
    <t>Жергілікті бюджеттен қаржыландырылатын мемлекеттік мекемелермен алынатын өзге де айыппұлдар, өсімпұлдар, санкциялар</t>
  </si>
  <si>
    <t xml:space="preserve">Сбор за государственную регистрацию прав на недвижимое имущество и сделок с ним </t>
  </si>
  <si>
    <t>Прочие налоговые поступления в местный бюджет</t>
  </si>
  <si>
    <t xml:space="preserve">Поступления от реализации бесхозяйного имущества ,имущества безвозмездно перешедшего в установленном порядке в коммунальную собственность , безнадзорных животных ,находок , а также имущества ,перешедшего по праву наследования к государству </t>
  </si>
  <si>
    <t>Поступления от реализации услуг, предоставляемых гос.учреждениям, финансируемыми из местного бюджета</t>
  </si>
  <si>
    <t>За счет трансфертов из областного бюджета</t>
  </si>
  <si>
    <t>За счет средств бюджета района (города областного значения)</t>
  </si>
  <si>
    <t>Расширение программы социальных рабочих мест и молодежной практики за счет целевых текущих трансфертов из республиканского бюджета</t>
  </si>
  <si>
    <t>Поступления от продажи финансовых активов государства</t>
  </si>
  <si>
    <t>Поступления от продажи финансовых активов внутри страны</t>
  </si>
  <si>
    <t>Поступления от продажи доли участия, ценных бумаг юридических лиц, находящихся в коммунальной собственности</t>
  </si>
  <si>
    <t>Қаржы активтерін сатып алу</t>
  </si>
  <si>
    <t xml:space="preserve">Государственная пошлина ,взимаемая за оформление документов о приобретении гражданства РК ,восстановлении в гражданстве РК и прекращении гражданства РК  </t>
  </si>
  <si>
    <t>Услуги по реализации государственной политики на местном уровне в области строительства</t>
  </si>
  <si>
    <t>Услуги по реализации государственной политики в области архитектуры и градостроительства на местном уровне</t>
  </si>
  <si>
    <t>Мероприятия по профилактике и тушению степных пожаров районного (городского) масштаба, а также пожаров в населенных пунктах, в которых не созданы органы государственной противопожарной службы</t>
  </si>
  <si>
    <t xml:space="preserve">Государственная пошлина за выдачу разрешений на хранение или хранение и ношение , транспортировку ,ввоз на территорию РК и вывоз из РК оружтя и патронов к нему </t>
  </si>
  <si>
    <t>Поступления части чистого дохода коммунальных государственных предприятий</t>
  </si>
  <si>
    <t>Қазақстан Республикасының аумағында өндірілген сыра</t>
  </si>
  <si>
    <t>Льготы по проезду на всех видах общественного транспорта-городского, пригородного и местного сообщения (кроме такси)</t>
  </si>
  <si>
    <t>Жергіліктік бюджетке түсетін салықтық емес басқа да түсімдер</t>
  </si>
  <si>
    <t>Жергілікті өкілетті органдардың шешімі бойынша мұқтаж азаматтардың жекелеген топтарына әлеуметтік көмек</t>
  </si>
  <si>
    <t>Подпрограмма</t>
  </si>
  <si>
    <t>Бағдарлама</t>
  </si>
  <si>
    <t>Кіші бағдарлама</t>
  </si>
  <si>
    <t>Атауы</t>
  </si>
  <si>
    <t>Коммуналдық меншіктегі заңды тұлғалардың қатысу үлестерін, бағалы қағаздарын сатудан түсетін түсімдер</t>
  </si>
  <si>
    <t>ІII. ТАЗА БЮДЖЕТТІК КРЕДИТТЕУ</t>
  </si>
  <si>
    <t>IV. ҚАРЖЫ АКТИВТЕРІМЕН ОПЕРАЦИЯЛАР БОЙЫНША САЛЬДО</t>
  </si>
  <si>
    <t>V. БЮДЖЕТ ТАПШЫЛЫҒЫ (ПРОФИЦИТІ)</t>
  </si>
  <si>
    <t>VI. БЮДЖЕТ ТАПШЫЛЫҒЫН ҚАРЖЫЛАНДЫРУ (ПРОФИЦИТІН ПАЙДАЛАНУ)</t>
  </si>
  <si>
    <t xml:space="preserve">Земельный налог с физических лиц на земли сельскохозяйственного назначения </t>
  </si>
  <si>
    <t>Көлік құралдарын мемлекеттік тіркегені, сондай-ақ оларды қайта тіркегені үшін алым</t>
  </si>
  <si>
    <t>Мемлекеттік мекемелерге сотқа берілетін талап арыздарынан алынатын мемлекеттік бажды қоспағанда, мемлекеттік баж сотқа берілетін талап арыздардан, ерекше талап ету істері арыздарынан, ерекше жүргізілетін істер бойынша арыздардан (шағымдардан), сот бұйрығын шығару туралы өтініштерден, атқару парағының дубликатын беру туралы шағымдардан, аралық (төрелік) соттардың және шетелдік соттардың шешімдерін мәжбүрлеп орындауға атқару парағын беру туралы шағымдардың, сот актілерінің атқару парағының және өзге де құжаттардың көшірмелерін қайта беру туралы шағымдардан алынады</t>
  </si>
  <si>
    <t>Азаматтық хал актiлерiн тiркегенi үшiн, сондай-ақ азаматтарға азаматтық хал актiлерiн тiркеу туралы куәлiктердi және азаматтық хал актiлерi жазбаларын өзгертуге, толықтыруға және қалпына келтiруге байланысты куәлiктердi қайтадан бергенi үшiн мемлекеттік баж</t>
  </si>
  <si>
    <t>Шетелге баруға және Қазақстан Республикасына басқа мемлекеттерден адамдарды шақыруға құқық беретiн құжаттарды ресiмдегенi үшiн, сондай-ақ осы құжаттарға өзгерiстер енгiзгенi үшiн мемлекеттік баж</t>
  </si>
  <si>
    <t>Шетелдiктердiң паспорттарына немесе оларды ауыстыратын құжаттарына Қазақстан Республикасынан кету және Қазақстан Республикасына келу құқығына виза бергенi үшiн мемлекеттік баж</t>
  </si>
  <si>
    <t>Земельный налог на земли особо охраняемых природных территорий, земли оздоровительного, рекреационного и историко-культурного назначения</t>
  </si>
  <si>
    <t>Ерекше қорғалатын табиғи аумақтың жеріне, сауықтыру, рекреациялық және тарихи-мәдени мақсаттағы жерлерге салынатын жер салығы</t>
  </si>
  <si>
    <t>Тұрғылықты жерiн тiркегенi үшiн мемлекеттік баж</t>
  </si>
  <si>
    <t xml:space="preserve">Аңшы куәлігін бергенi және оны жыл сайын тіркегені үшiн мемлекеттік баж </t>
  </si>
  <si>
    <t>Аудан (облыстық маңызы бар қала) мәслихатының аппараты</t>
  </si>
  <si>
    <t>Аудан (облыстық маңызы бар қала) әкімінің аппараты</t>
  </si>
  <si>
    <t>Қаржылық қызмет</t>
  </si>
  <si>
    <t>Коммуналдық меншікке түскен мүлікті есепке алу, сақтау, бағалау және сату</t>
  </si>
  <si>
    <t>Салық салу мақсатында мүлікті бағалауды жүргізу</t>
  </si>
  <si>
    <t>Жоспарлау және статистикалық қызмет</t>
  </si>
  <si>
    <t>Қорғаныс</t>
  </si>
  <si>
    <t>Жалпыға бірдей әскери міндетті атқару шеңберіндегі іс-шаралар</t>
  </si>
  <si>
    <t>Кәсiпкерлiк және кәсiби қызметтi жүргiзгенi үшiн алынатын алымдар</t>
  </si>
  <si>
    <t>Басқа да салықтар</t>
  </si>
  <si>
    <t>Проведение мероприятий по идентификации сельскохозяйственных животных</t>
  </si>
  <si>
    <t>Мемлекеттік баж</t>
  </si>
  <si>
    <t>Салықтық емес түсiмдер</t>
  </si>
  <si>
    <t>Әлеуметтiк көмек</t>
  </si>
  <si>
    <t>Еңбекпен қамту бағдарламасы</t>
  </si>
  <si>
    <t>Ішкі әскерлер мен мерзімді қызметтегі әскери қызметкерлерді әлеуметтік қолдау</t>
  </si>
  <si>
    <t xml:space="preserve">Мемлекеттік атаулы әлеуметтік көмек </t>
  </si>
  <si>
    <t>Прочие услуги в области сельского, водного, лесного, рыбного  хозяйства, охраны окружающей среды и земельных отношений</t>
  </si>
  <si>
    <t>Проведение противоэпизоотических мероприятий</t>
  </si>
  <si>
    <t>Ауыл, су, орман, балық шаруашылығы және қоршаған ортаны қорғау мен жер қатынастары саласындағы өзге де қызметтер</t>
  </si>
  <si>
    <t>Эпизоотияға қарсы іс-шаралар жүргізу</t>
  </si>
  <si>
    <t>Ауданның (облыстық маңызы бар қаланың) ауыл шаруашылығы бөлімі</t>
  </si>
  <si>
    <t>Мұқтаж азаматтарға үйде әлеуметтiк көмек көрсету</t>
  </si>
  <si>
    <t>Қазақстан Республикасының аумағында өндірілген шараптар</t>
  </si>
  <si>
    <t>Әлеуметтiк көмек және әлеуметтiк қамтамасыз ету салаларындағы өзге де қызметтер</t>
  </si>
  <si>
    <t>Приобретение финансовых активов</t>
  </si>
  <si>
    <t>Сомасы</t>
  </si>
  <si>
    <t>І.Доходы</t>
  </si>
  <si>
    <t>Жалпы білім беру</t>
  </si>
  <si>
    <t>Бiлiм беру саласындағы өзге де қызметтер</t>
  </si>
  <si>
    <t>026</t>
  </si>
  <si>
    <t>Келісім-шарттары бойынша</t>
  </si>
  <si>
    <t>Аудандық (қалалық) кiтапханалардың жұмыс iстеуi</t>
  </si>
  <si>
    <t>Ауданның (областық манызы бар қаланың) бюджетін орындау және ауданның (облыстық маңызы бар қаланың) коммуналдық меншігін басқару саласындағы мемлекеттік саясатты іске асыру жөніндегі қызметтер</t>
  </si>
  <si>
    <t>Мүгедектерді оңалту жеке бағдарламасына сәйкес, мұқтаж мүгедектерді міндетті гигиеналық құралдармен және ымдау тілі мамандарының қызмет көрсетуін, жеке көмекшілермен қамтамасыз ету</t>
  </si>
  <si>
    <t>Кондоминиум объектілеріне техникалық паспорттар дайындау</t>
  </si>
  <si>
    <t>Кентiшiлiк (қалаiшiлiк), қала маңындағы ауданiшiлiк қоғамдық жолаушылар тасымалдарын ұйымдастыру</t>
  </si>
  <si>
    <t xml:space="preserve">Ауданның (облыстық маңызы бар қаланың) аумағындағы табиғи және техногендік сипаттағы төтенше жағдайларды жоюға арналған ауданның (облыстық маңызы бар қаланың) жергілікті атқарушы органының төтенше резерві </t>
  </si>
  <si>
    <t>Шұғыл шығындарға арналған ауданның (облыстық маңызы бар қаланың) жергілікті атқарушы органының резерві</t>
  </si>
  <si>
    <t>Соттардың шешiмдерi бойынша мiндеттемелердi орындауға арналған ауданның (облыстық маңызы бар қаланың) жергілікті атқарушы органының резерві</t>
  </si>
  <si>
    <t>Жергілікті атқарушы органдардың облыстық бюджеттен қарыздар бойынша сыйақылар  мен өзге де төлемдерді төлеу бойынша борышына қызмет көрсету</t>
  </si>
  <si>
    <t>Отын-энергетика кешені және жер қойнауын пайдалану саласындағы өзге де қызметтер</t>
  </si>
  <si>
    <t>Жылу-энергетикалық жүйені дамыту</t>
  </si>
  <si>
    <t>Ауыл шаруашылығы объектілерін дамыту</t>
  </si>
  <si>
    <t>Услуги по обеспечению деятельности маслихата района (города областного значения)</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</si>
</sst>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0"/>
    <numFmt numFmtId="173" formatCode="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Red]#,##0.00"/>
    <numFmt numFmtId="181" formatCode="#,##0.0;[Red]#,##0.0"/>
    <numFmt numFmtId="182" formatCode="#,##0;[Red]#,##0"/>
    <numFmt numFmtId="183" formatCode="000000"/>
  </numFmts>
  <fonts count="45">
    <font>
      <sz val="10"/>
      <name val="Arial Cyr"/>
      <family val="0"/>
    </font>
    <font>
      <sz val="12"/>
      <name val="Times New Roman"/>
      <family val="1"/>
    </font>
    <font>
      <sz val="12"/>
      <color indexed="9"/>
      <name val="KZ Times New Roman"/>
      <family val="1"/>
    </font>
    <font>
      <sz val="12"/>
      <color indexed="9"/>
      <name val="Times New Roman"/>
      <family val="1"/>
    </font>
    <font>
      <b/>
      <sz val="12"/>
      <name val="KZ Times New Roman"/>
      <family val="1"/>
    </font>
    <font>
      <sz val="12"/>
      <name val="KZ Times New Roman"/>
      <family val="1"/>
    </font>
    <font>
      <u val="single"/>
      <sz val="10"/>
      <color indexed="12"/>
      <name val="Arial Cyr"/>
      <family val="0"/>
    </font>
    <font>
      <u val="single"/>
      <sz val="10"/>
      <color indexed="36"/>
      <name val="Arial Cyr"/>
      <family val="0"/>
    </font>
    <font>
      <sz val="12"/>
      <color indexed="8"/>
      <name val="Times New Roman"/>
      <family val="1"/>
    </font>
    <font>
      <sz val="11"/>
      <name val="Times New Roman"/>
      <family val="1"/>
    </font>
    <font>
      <sz val="10"/>
      <name val="KZ 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style="thin"/>
      <bottom style="mediu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color indexed="63"/>
      </top>
      <bottom>
        <color indexed="63"/>
      </bottom>
    </border>
    <border>
      <left style="medium"/>
      <right style="thin"/>
      <top style="thin"/>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medium"/>
      <top>
        <color indexed="63"/>
      </top>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173" fontId="5" fillId="0" borderId="1">
      <alignment horizontal="center" vertical="top" wrapText="1"/>
      <protection/>
    </xf>
    <xf numFmtId="0" fontId="4" fillId="0" borderId="1">
      <alignment horizontal="left" vertical="top" wrapText="1"/>
      <protection/>
    </xf>
    <xf numFmtId="0" fontId="5" fillId="0" borderId="1">
      <alignment horizontal="left" vertical="top" wrapText="1"/>
      <protection/>
    </xf>
    <xf numFmtId="173" fontId="2" fillId="0" borderId="1">
      <alignment horizontal="center" vertical="top" wrapText="1"/>
      <protection/>
    </xf>
    <xf numFmtId="173" fontId="2" fillId="0" borderId="1">
      <alignment horizontal="center" vertical="top" wrapText="1"/>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2" applyNumberFormat="0" applyAlignment="0" applyProtection="0"/>
    <xf numFmtId="0" fontId="31" fillId="26" borderId="3" applyNumberFormat="0" applyAlignment="0" applyProtection="0"/>
    <xf numFmtId="0" fontId="32" fillId="26"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7" borderId="8"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276">
    <xf numFmtId="0" fontId="0" fillId="0" borderId="0" xfId="0" applyAlignment="1">
      <alignment/>
    </xf>
    <xf numFmtId="0" fontId="1" fillId="0" borderId="11" xfId="0" applyFont="1" applyFill="1" applyBorder="1" applyAlignment="1">
      <alignment vertical="top" wrapText="1"/>
    </xf>
    <xf numFmtId="0" fontId="1" fillId="0" borderId="11" xfId="0" applyFont="1" applyFill="1" applyBorder="1" applyAlignment="1">
      <alignment wrapText="1"/>
    </xf>
    <xf numFmtId="3" fontId="1" fillId="0" borderId="12" xfId="0" applyNumberFormat="1" applyFont="1" applyFill="1" applyBorder="1" applyAlignment="1">
      <alignment/>
    </xf>
    <xf numFmtId="3" fontId="1" fillId="0" borderId="13" xfId="0" applyNumberFormat="1" applyFont="1" applyFill="1" applyBorder="1" applyAlignment="1">
      <alignment/>
    </xf>
    <xf numFmtId="0" fontId="1" fillId="0" borderId="11" xfId="35" applyNumberFormat="1" applyFont="1" applyFill="1" applyBorder="1" applyAlignment="1" applyProtection="1">
      <alignment horizontal="left" vertical="center" wrapText="1"/>
      <protection/>
    </xf>
    <xf numFmtId="0" fontId="1" fillId="0" borderId="11" xfId="35" applyNumberFormat="1" applyFont="1" applyFill="1" applyBorder="1" applyAlignment="1" applyProtection="1">
      <alignment horizontal="left" vertical="top" wrapText="1"/>
      <protection/>
    </xf>
    <xf numFmtId="0" fontId="1" fillId="0" borderId="11" xfId="0" applyNumberFormat="1" applyFont="1" applyFill="1" applyBorder="1" applyAlignment="1">
      <alignment vertical="top" wrapText="1"/>
    </xf>
    <xf numFmtId="0" fontId="1" fillId="0" borderId="1" xfId="35" applyNumberFormat="1" applyFont="1" applyFill="1" applyBorder="1" applyAlignment="1" applyProtection="1">
      <alignment horizontal="left" vertical="center" wrapText="1"/>
      <protection/>
    </xf>
    <xf numFmtId="173" fontId="3" fillId="0" borderId="14" xfId="37" applyNumberFormat="1" applyFont="1" applyFill="1" applyBorder="1" applyAlignment="1" applyProtection="1">
      <alignment horizontal="center" vertical="top" wrapText="1"/>
      <protection/>
    </xf>
    <xf numFmtId="173" fontId="3" fillId="0" borderId="1" xfId="37" applyNumberFormat="1" applyFont="1" applyFill="1" applyBorder="1" applyAlignment="1" applyProtection="1">
      <alignment horizontal="center" vertical="top" wrapText="1"/>
      <protection/>
    </xf>
    <xf numFmtId="0" fontId="1" fillId="0" borderId="0" xfId="0" applyFont="1" applyFill="1" applyAlignment="1">
      <alignment wrapText="1"/>
    </xf>
    <xf numFmtId="0" fontId="1" fillId="0" borderId="14" xfId="0" applyFont="1" applyFill="1" applyBorder="1" applyAlignment="1">
      <alignment vertical="top" wrapText="1"/>
    </xf>
    <xf numFmtId="0" fontId="1" fillId="0" borderId="0" xfId="0" applyFont="1" applyFill="1" applyAlignment="1">
      <alignment horizontal="center"/>
    </xf>
    <xf numFmtId="173" fontId="8" fillId="0" borderId="11" xfId="36" applyNumberFormat="1" applyFont="1" applyFill="1" applyBorder="1" applyAlignment="1" applyProtection="1">
      <alignment horizontal="center" vertical="top" wrapText="1"/>
      <protection/>
    </xf>
    <xf numFmtId="173" fontId="1" fillId="0" borderId="11" xfId="0" applyNumberFormat="1" applyFont="1" applyFill="1" applyBorder="1" applyAlignment="1">
      <alignment horizontal="center" vertical="top" wrapText="1"/>
    </xf>
    <xf numFmtId="1" fontId="1" fillId="0" borderId="15" xfId="0" applyNumberFormat="1" applyFont="1" applyFill="1" applyBorder="1" applyAlignment="1">
      <alignment vertical="top" wrapText="1"/>
    </xf>
    <xf numFmtId="172" fontId="1" fillId="0" borderId="11" xfId="0" applyNumberFormat="1" applyFont="1" applyFill="1" applyBorder="1" applyAlignment="1">
      <alignment horizontal="center" vertical="top" wrapText="1"/>
    </xf>
    <xf numFmtId="173" fontId="1" fillId="0" borderId="11" xfId="0" applyNumberFormat="1" applyFont="1" applyFill="1" applyBorder="1" applyAlignment="1">
      <alignment vertical="top" wrapText="1"/>
    </xf>
    <xf numFmtId="1" fontId="1" fillId="0" borderId="16" xfId="0" applyNumberFormat="1" applyFont="1" applyFill="1" applyBorder="1" applyAlignment="1">
      <alignment vertical="top" wrapText="1"/>
    </xf>
    <xf numFmtId="172" fontId="1" fillId="0" borderId="17" xfId="0" applyNumberFormat="1" applyFont="1" applyFill="1" applyBorder="1" applyAlignment="1">
      <alignment horizontal="center" vertical="top" wrapText="1"/>
    </xf>
    <xf numFmtId="173" fontId="1" fillId="0" borderId="17" xfId="0" applyNumberFormat="1" applyFont="1" applyFill="1" applyBorder="1" applyAlignment="1">
      <alignment vertical="top" wrapText="1"/>
    </xf>
    <xf numFmtId="173" fontId="1" fillId="0" borderId="17" xfId="0" applyNumberFormat="1" applyFont="1" applyFill="1" applyBorder="1" applyAlignment="1">
      <alignment horizontal="center" vertical="top" wrapText="1"/>
    </xf>
    <xf numFmtId="3" fontId="1" fillId="0" borderId="18" xfId="0" applyNumberFormat="1" applyFont="1" applyFill="1" applyBorder="1" applyAlignment="1">
      <alignment/>
    </xf>
    <xf numFmtId="3" fontId="1" fillId="0" borderId="17" xfId="0" applyNumberFormat="1" applyFont="1" applyFill="1" applyBorder="1" applyAlignment="1">
      <alignment vertical="top" wrapText="1"/>
    </xf>
    <xf numFmtId="0" fontId="1" fillId="0" borderId="17" xfId="0" applyFont="1" applyFill="1" applyBorder="1" applyAlignment="1">
      <alignment vertical="top" wrapText="1"/>
    </xf>
    <xf numFmtId="1" fontId="1" fillId="0" borderId="19" xfId="0" applyNumberFormat="1" applyFont="1" applyFill="1" applyBorder="1" applyAlignment="1">
      <alignment vertical="top" wrapText="1"/>
    </xf>
    <xf numFmtId="172" fontId="1" fillId="0" borderId="20" xfId="0" applyNumberFormat="1" applyFont="1" applyFill="1" applyBorder="1" applyAlignment="1">
      <alignment horizontal="center" vertical="top" wrapText="1"/>
    </xf>
    <xf numFmtId="173" fontId="1" fillId="0" borderId="20" xfId="0" applyNumberFormat="1" applyFont="1" applyFill="1" applyBorder="1" applyAlignment="1">
      <alignment vertical="top" wrapText="1"/>
    </xf>
    <xf numFmtId="173" fontId="1" fillId="0" borderId="20" xfId="0" applyNumberFormat="1" applyFont="1" applyFill="1" applyBorder="1" applyAlignment="1">
      <alignment horizontal="center" vertical="top" wrapText="1"/>
    </xf>
    <xf numFmtId="0" fontId="1" fillId="0" borderId="16" xfId="0" applyNumberFormat="1" applyFont="1" applyFill="1" applyBorder="1" applyAlignment="1">
      <alignment vertical="top" wrapText="1"/>
    </xf>
    <xf numFmtId="0" fontId="1" fillId="0" borderId="15" xfId="0" applyNumberFormat="1" applyFont="1" applyFill="1" applyBorder="1" applyAlignment="1">
      <alignment vertical="top" wrapText="1"/>
    </xf>
    <xf numFmtId="3" fontId="1" fillId="0" borderId="11" xfId="0" applyNumberFormat="1" applyFont="1" applyFill="1" applyBorder="1" applyAlignment="1">
      <alignment vertical="top" wrapText="1"/>
    </xf>
    <xf numFmtId="0" fontId="1" fillId="0" borderId="21" xfId="0" applyNumberFormat="1" applyFont="1" applyFill="1" applyBorder="1" applyAlignment="1">
      <alignment vertical="top" wrapText="1"/>
    </xf>
    <xf numFmtId="172" fontId="1" fillId="0" borderId="22" xfId="0" applyNumberFormat="1" applyFont="1" applyFill="1" applyBorder="1" applyAlignment="1">
      <alignment horizontal="center" vertical="top" wrapText="1"/>
    </xf>
    <xf numFmtId="3" fontId="1" fillId="0" borderId="22" xfId="0" applyNumberFormat="1" applyFont="1" applyFill="1" applyBorder="1" applyAlignment="1">
      <alignment vertical="top" wrapText="1"/>
    </xf>
    <xf numFmtId="173" fontId="1" fillId="0" borderId="22" xfId="0" applyNumberFormat="1" applyFont="1" applyFill="1" applyBorder="1" applyAlignment="1">
      <alignment horizontal="center" vertical="top" wrapText="1"/>
    </xf>
    <xf numFmtId="173" fontId="1" fillId="0" borderId="11" xfId="0" applyNumberFormat="1" applyFont="1" applyFill="1" applyBorder="1" applyAlignment="1">
      <alignment vertical="top"/>
    </xf>
    <xf numFmtId="173" fontId="1" fillId="0" borderId="14" xfId="0" applyNumberFormat="1" applyFont="1" applyFill="1" applyBorder="1" applyAlignment="1">
      <alignment vertical="top"/>
    </xf>
    <xf numFmtId="0" fontId="1" fillId="0" borderId="0" xfId="0" applyFont="1" applyFill="1" applyAlignment="1">
      <alignment/>
    </xf>
    <xf numFmtId="0" fontId="1" fillId="0" borderId="0" xfId="0" applyNumberFormat="1" applyFont="1" applyFill="1" applyAlignment="1">
      <alignment wrapText="1"/>
    </xf>
    <xf numFmtId="0" fontId="1" fillId="0" borderId="0" xfId="0" applyFont="1" applyFill="1" applyAlignment="1">
      <alignment horizontal="center" wrapText="1"/>
    </xf>
    <xf numFmtId="0" fontId="1" fillId="0" borderId="11" xfId="34" applyNumberFormat="1" applyFont="1" applyFill="1" applyBorder="1" applyAlignment="1" applyProtection="1">
      <alignment horizontal="left" vertical="top" wrapText="1"/>
      <protection/>
    </xf>
    <xf numFmtId="3" fontId="1" fillId="0" borderId="13" xfId="0" applyNumberFormat="1" applyFont="1" applyFill="1" applyBorder="1" applyAlignment="1">
      <alignment vertical="center"/>
    </xf>
    <xf numFmtId="0" fontId="1" fillId="0" borderId="22" xfId="0" applyFont="1" applyFill="1" applyBorder="1" applyAlignment="1">
      <alignment vertical="top" wrapText="1"/>
    </xf>
    <xf numFmtId="3" fontId="1" fillId="0" borderId="23" xfId="0" applyNumberFormat="1" applyFont="1" applyFill="1" applyBorder="1" applyAlignment="1">
      <alignment/>
    </xf>
    <xf numFmtId="0" fontId="1" fillId="0" borderId="20" xfId="0" applyNumberFormat="1" applyFont="1" applyFill="1" applyBorder="1" applyAlignment="1">
      <alignment vertical="top" wrapText="1"/>
    </xf>
    <xf numFmtId="3" fontId="1" fillId="0" borderId="24" xfId="0" applyNumberFormat="1" applyFont="1" applyFill="1" applyBorder="1" applyAlignment="1">
      <alignment/>
    </xf>
    <xf numFmtId="0" fontId="1" fillId="0" borderId="0" xfId="0" applyNumberFormat="1" applyFont="1" applyFill="1" applyAlignment="1">
      <alignment/>
    </xf>
    <xf numFmtId="172" fontId="1" fillId="0" borderId="0" xfId="0" applyNumberFormat="1" applyFont="1" applyFill="1" applyAlignment="1">
      <alignment horizontal="center"/>
    </xf>
    <xf numFmtId="0" fontId="1" fillId="0" borderId="0" xfId="0" applyFont="1" applyFill="1" applyAlignment="1">
      <alignment/>
    </xf>
    <xf numFmtId="0" fontId="1" fillId="0" borderId="0" xfId="0" applyFont="1" applyFill="1" applyBorder="1" applyAlignment="1">
      <alignment/>
    </xf>
    <xf numFmtId="3" fontId="1" fillId="0" borderId="0" xfId="0" applyNumberFormat="1" applyFont="1" applyFill="1" applyAlignment="1">
      <alignment/>
    </xf>
    <xf numFmtId="0" fontId="1" fillId="0" borderId="0" xfId="0" applyNumberFormat="1" applyFont="1" applyFill="1" applyAlignment="1">
      <alignment horizontal="center"/>
    </xf>
    <xf numFmtId="0" fontId="1" fillId="0" borderId="25" xfId="0" applyNumberFormat="1" applyFont="1" applyFill="1" applyBorder="1" applyAlignment="1">
      <alignment textRotation="90" wrapText="1"/>
    </xf>
    <xf numFmtId="172" fontId="1" fillId="0" borderId="26" xfId="0" applyNumberFormat="1" applyFont="1" applyFill="1" applyBorder="1" applyAlignment="1">
      <alignment horizontal="center" textRotation="90" wrapText="1"/>
    </xf>
    <xf numFmtId="0" fontId="1" fillId="0" borderId="26" xfId="0" applyFont="1" applyFill="1" applyBorder="1" applyAlignment="1">
      <alignment textRotation="90" wrapText="1"/>
    </xf>
    <xf numFmtId="172" fontId="1" fillId="0" borderId="26" xfId="0" applyNumberFormat="1" applyFont="1" applyFill="1" applyBorder="1" applyAlignment="1">
      <alignment horizontal="center" textRotation="90"/>
    </xf>
    <xf numFmtId="0" fontId="1" fillId="0" borderId="26" xfId="0" applyFont="1" applyFill="1" applyBorder="1" applyAlignment="1">
      <alignment horizontal="center" vertical="center" wrapText="1"/>
    </xf>
    <xf numFmtId="3" fontId="1" fillId="0" borderId="27" xfId="0" applyNumberFormat="1" applyFont="1" applyFill="1" applyBorder="1" applyAlignment="1">
      <alignment horizontal="center" vertical="center" textRotation="90" readingOrder="2"/>
    </xf>
    <xf numFmtId="0" fontId="1" fillId="0" borderId="26" xfId="0" applyFont="1" applyFill="1" applyBorder="1" applyAlignment="1">
      <alignment horizontal="left" wrapText="1"/>
    </xf>
    <xf numFmtId="3" fontId="1" fillId="0" borderId="27" xfId="0" applyNumberFormat="1" applyFont="1" applyFill="1" applyBorder="1" applyAlignment="1">
      <alignment/>
    </xf>
    <xf numFmtId="0" fontId="1" fillId="0" borderId="25" xfId="0" applyNumberFormat="1" applyFont="1" applyFill="1" applyBorder="1" applyAlignment="1">
      <alignment vertical="top" wrapText="1"/>
    </xf>
    <xf numFmtId="172" fontId="1" fillId="0" borderId="26" xfId="0" applyNumberFormat="1" applyFont="1" applyFill="1" applyBorder="1" applyAlignment="1">
      <alignment horizontal="center" vertical="top" wrapText="1"/>
    </xf>
    <xf numFmtId="0" fontId="1" fillId="0" borderId="26" xfId="0" applyFont="1" applyFill="1" applyBorder="1" applyAlignment="1">
      <alignment vertical="top" wrapText="1"/>
    </xf>
    <xf numFmtId="0" fontId="1" fillId="0" borderId="28" xfId="0" applyNumberFormat="1" applyFont="1" applyFill="1" applyBorder="1" applyAlignment="1">
      <alignment vertical="top" wrapText="1"/>
    </xf>
    <xf numFmtId="172" fontId="1" fillId="0" borderId="29" xfId="0" applyNumberFormat="1" applyFont="1" applyFill="1" applyBorder="1" applyAlignment="1">
      <alignment horizontal="center" vertical="top" wrapText="1"/>
    </xf>
    <xf numFmtId="0" fontId="1" fillId="0" borderId="29" xfId="0" applyFont="1" applyFill="1" applyBorder="1" applyAlignment="1">
      <alignment vertical="top" wrapText="1"/>
    </xf>
    <xf numFmtId="3" fontId="1" fillId="0" borderId="30" xfId="0" applyNumberFormat="1" applyFont="1" applyFill="1" applyBorder="1" applyAlignment="1">
      <alignment/>
    </xf>
    <xf numFmtId="3" fontId="1" fillId="0" borderId="31" xfId="0" applyNumberFormat="1" applyFont="1" applyFill="1" applyBorder="1" applyAlignment="1">
      <alignment/>
    </xf>
    <xf numFmtId="172" fontId="1" fillId="0" borderId="0" xfId="0" applyNumberFormat="1" applyFont="1"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vertical="top" wrapText="1"/>
    </xf>
    <xf numFmtId="1" fontId="1" fillId="0" borderId="11" xfId="0" applyNumberFormat="1" applyFont="1" applyFill="1" applyBorder="1" applyAlignment="1">
      <alignment vertical="top"/>
    </xf>
    <xf numFmtId="0" fontId="1" fillId="0" borderId="11" xfId="0" applyFont="1" applyFill="1" applyBorder="1" applyAlignment="1">
      <alignment vertical="top"/>
    </xf>
    <xf numFmtId="172" fontId="3" fillId="0" borderId="11" xfId="0" applyNumberFormat="1" applyFont="1" applyFill="1" applyBorder="1" applyAlignment="1">
      <alignment vertical="top"/>
    </xf>
    <xf numFmtId="172" fontId="1" fillId="0" borderId="11" xfId="0" applyNumberFormat="1" applyFont="1" applyFill="1" applyBorder="1" applyAlignment="1">
      <alignment vertical="top"/>
    </xf>
    <xf numFmtId="0" fontId="1" fillId="0" borderId="32" xfId="0" applyNumberFormat="1" applyFont="1" applyFill="1" applyBorder="1" applyAlignment="1">
      <alignment vertical="top" wrapText="1"/>
    </xf>
    <xf numFmtId="172" fontId="1" fillId="0" borderId="14" xfId="0" applyNumberFormat="1" applyFont="1" applyFill="1" applyBorder="1" applyAlignment="1">
      <alignment horizontal="center" vertical="top" wrapText="1"/>
    </xf>
    <xf numFmtId="0" fontId="1" fillId="0" borderId="19" xfId="0" applyNumberFormat="1" applyFont="1" applyFill="1" applyBorder="1" applyAlignment="1">
      <alignment vertical="top" wrapText="1"/>
    </xf>
    <xf numFmtId="0" fontId="1" fillId="0" borderId="33" xfId="0" applyFont="1" applyFill="1" applyBorder="1" applyAlignment="1">
      <alignment vertical="top" wrapText="1"/>
    </xf>
    <xf numFmtId="172" fontId="1" fillId="0" borderId="33" xfId="0" applyNumberFormat="1" applyFont="1" applyFill="1" applyBorder="1" applyAlignment="1">
      <alignment horizontal="center" vertical="top" wrapText="1"/>
    </xf>
    <xf numFmtId="172" fontId="1" fillId="0" borderId="14" xfId="0" applyNumberFormat="1" applyFont="1" applyFill="1" applyBorder="1" applyAlignment="1">
      <alignment vertical="top"/>
    </xf>
    <xf numFmtId="0" fontId="1" fillId="0" borderId="26" xfId="0" applyFont="1" applyFill="1" applyBorder="1" applyAlignment="1">
      <alignment vertical="center" wrapText="1"/>
    </xf>
    <xf numFmtId="3" fontId="1" fillId="0" borderId="27" xfId="0" applyNumberFormat="1" applyFont="1" applyFill="1" applyBorder="1" applyAlignment="1">
      <alignment vertical="center"/>
    </xf>
    <xf numFmtId="0" fontId="1" fillId="0" borderId="15" xfId="0" applyNumberFormat="1" applyFont="1" applyFill="1" applyBorder="1" applyAlignment="1">
      <alignment/>
    </xf>
    <xf numFmtId="172" fontId="1" fillId="0" borderId="11" xfId="0" applyNumberFormat="1" applyFont="1" applyFill="1" applyBorder="1" applyAlignment="1">
      <alignment horizontal="center"/>
    </xf>
    <xf numFmtId="0" fontId="1" fillId="0" borderId="32" xfId="0" applyNumberFormat="1" applyFont="1" applyFill="1" applyBorder="1" applyAlignment="1">
      <alignment/>
    </xf>
    <xf numFmtId="172" fontId="1" fillId="0" borderId="14" xfId="0" applyNumberFormat="1" applyFont="1" applyFill="1" applyBorder="1" applyAlignment="1">
      <alignment horizontal="center"/>
    </xf>
    <xf numFmtId="172" fontId="3" fillId="0" borderId="14" xfId="0" applyNumberFormat="1" applyFont="1" applyFill="1" applyBorder="1" applyAlignment="1">
      <alignment vertical="top"/>
    </xf>
    <xf numFmtId="0" fontId="1" fillId="0" borderId="25" xfId="0" applyNumberFormat="1" applyFont="1" applyFill="1" applyBorder="1" applyAlignment="1">
      <alignment vertical="center" wrapText="1"/>
    </xf>
    <xf numFmtId="0" fontId="1" fillId="0" borderId="28" xfId="0" applyNumberFormat="1" applyFont="1" applyFill="1" applyBorder="1" applyAlignment="1">
      <alignment/>
    </xf>
    <xf numFmtId="0" fontId="1" fillId="0" borderId="29" xfId="0" applyFont="1" applyFill="1" applyBorder="1" applyAlignment="1">
      <alignment/>
    </xf>
    <xf numFmtId="0" fontId="1" fillId="0" borderId="29" xfId="0" applyFont="1" applyFill="1" applyBorder="1" applyAlignment="1">
      <alignment horizontal="center"/>
    </xf>
    <xf numFmtId="0" fontId="1" fillId="0" borderId="29" xfId="0" applyFont="1" applyFill="1" applyBorder="1" applyAlignment="1">
      <alignment wrapText="1"/>
    </xf>
    <xf numFmtId="0" fontId="1" fillId="0" borderId="11" xfId="0" applyFont="1" applyFill="1" applyBorder="1" applyAlignment="1">
      <alignment vertical="center" wrapText="1"/>
    </xf>
    <xf numFmtId="0" fontId="1" fillId="0" borderId="11" xfId="0" applyFont="1" applyFill="1" applyBorder="1" applyAlignment="1">
      <alignment horizontal="center"/>
    </xf>
    <xf numFmtId="0" fontId="1" fillId="0" borderId="14" xfId="0" applyFont="1" applyFill="1" applyBorder="1" applyAlignment="1">
      <alignment/>
    </xf>
    <xf numFmtId="172" fontId="1" fillId="0" borderId="14" xfId="0" applyNumberFormat="1" applyFont="1" applyFill="1" applyBorder="1" applyAlignment="1">
      <alignment horizontal="center" vertical="center" wrapText="1"/>
    </xf>
    <xf numFmtId="0" fontId="1" fillId="0" borderId="14" xfId="0" applyFont="1" applyFill="1" applyBorder="1" applyAlignment="1">
      <alignment horizontal="center"/>
    </xf>
    <xf numFmtId="0" fontId="1" fillId="0" borderId="14" xfId="0" applyFont="1" applyFill="1" applyBorder="1" applyAlignment="1">
      <alignment wrapText="1"/>
    </xf>
    <xf numFmtId="0" fontId="1" fillId="0" borderId="25" xfId="0" applyNumberFormat="1" applyFont="1" applyFill="1" applyBorder="1" applyAlignment="1">
      <alignment textRotation="90"/>
    </xf>
    <xf numFmtId="173" fontId="1" fillId="0" borderId="26" xfId="0" applyNumberFormat="1" applyFont="1" applyFill="1" applyBorder="1" applyAlignment="1">
      <alignment vertical="center" textRotation="90" wrapText="1"/>
    </xf>
    <xf numFmtId="173" fontId="1" fillId="0" borderId="26" xfId="0" applyNumberFormat="1" applyFont="1" applyFill="1" applyBorder="1" applyAlignment="1">
      <alignment horizontal="center" textRotation="90"/>
    </xf>
    <xf numFmtId="1" fontId="1" fillId="0" borderId="25" xfId="0" applyNumberFormat="1" applyFont="1" applyFill="1" applyBorder="1" applyAlignment="1">
      <alignment horizontal="left" wrapText="1"/>
    </xf>
    <xf numFmtId="172" fontId="1" fillId="0" borderId="26" xfId="0" applyNumberFormat="1" applyFont="1" applyFill="1" applyBorder="1" applyAlignment="1">
      <alignment horizontal="center" wrapText="1"/>
    </xf>
    <xf numFmtId="172" fontId="1" fillId="0" borderId="26" xfId="0" applyNumberFormat="1" applyFont="1" applyFill="1" applyBorder="1" applyAlignment="1">
      <alignment horizontal="center"/>
    </xf>
    <xf numFmtId="3" fontId="1" fillId="0" borderId="27" xfId="0" applyNumberFormat="1" applyFont="1" applyFill="1" applyBorder="1" applyAlignment="1">
      <alignment horizontal="right"/>
    </xf>
    <xf numFmtId="1" fontId="1" fillId="0" borderId="25" xfId="0" applyNumberFormat="1" applyFont="1" applyFill="1" applyBorder="1" applyAlignment="1">
      <alignment vertical="top" wrapText="1"/>
    </xf>
    <xf numFmtId="173" fontId="1" fillId="0" borderId="26" xfId="0" applyNumberFormat="1" applyFont="1" applyFill="1" applyBorder="1" applyAlignment="1">
      <alignment vertical="top" wrapText="1"/>
    </xf>
    <xf numFmtId="173" fontId="1" fillId="0" borderId="26" xfId="0" applyNumberFormat="1" applyFont="1" applyFill="1" applyBorder="1" applyAlignment="1">
      <alignment horizontal="center" vertical="top" wrapText="1"/>
    </xf>
    <xf numFmtId="1" fontId="1" fillId="0" borderId="28" xfId="0" applyNumberFormat="1" applyFont="1" applyFill="1" applyBorder="1" applyAlignment="1">
      <alignment vertical="top" wrapText="1"/>
    </xf>
    <xf numFmtId="173" fontId="1" fillId="0" borderId="29" xfId="0" applyNumberFormat="1" applyFont="1" applyFill="1" applyBorder="1" applyAlignment="1">
      <alignment vertical="top" wrapText="1"/>
    </xf>
    <xf numFmtId="173" fontId="1" fillId="0" borderId="29" xfId="0" applyNumberFormat="1" applyFont="1" applyFill="1" applyBorder="1" applyAlignment="1">
      <alignment horizontal="center" vertical="top" wrapText="1"/>
    </xf>
    <xf numFmtId="1" fontId="1" fillId="0" borderId="34" xfId="0" applyNumberFormat="1" applyFont="1" applyFill="1" applyBorder="1" applyAlignment="1">
      <alignment vertical="top" wrapText="1"/>
    </xf>
    <xf numFmtId="172" fontId="1" fillId="0" borderId="35" xfId="0" applyNumberFormat="1" applyFont="1" applyFill="1" applyBorder="1" applyAlignment="1">
      <alignment horizontal="center" vertical="top" wrapText="1"/>
    </xf>
    <xf numFmtId="173" fontId="1" fillId="0" borderId="35" xfId="0" applyNumberFormat="1" applyFont="1" applyFill="1" applyBorder="1" applyAlignment="1">
      <alignment vertical="top" wrapText="1"/>
    </xf>
    <xf numFmtId="173" fontId="1" fillId="0" borderId="35" xfId="0" applyNumberFormat="1" applyFont="1" applyFill="1" applyBorder="1" applyAlignment="1">
      <alignment horizontal="center" vertical="top" wrapText="1"/>
    </xf>
    <xf numFmtId="0" fontId="1" fillId="0" borderId="35" xfId="0" applyFont="1" applyFill="1" applyBorder="1" applyAlignment="1">
      <alignment vertical="top" wrapText="1"/>
    </xf>
    <xf numFmtId="3" fontId="1" fillId="0" borderId="36" xfId="0" applyNumberFormat="1" applyFont="1" applyFill="1" applyBorder="1" applyAlignment="1">
      <alignment/>
    </xf>
    <xf numFmtId="1" fontId="1" fillId="0" borderId="32" xfId="0" applyNumberFormat="1" applyFont="1" applyFill="1" applyBorder="1" applyAlignment="1">
      <alignment vertical="top" wrapText="1"/>
    </xf>
    <xf numFmtId="173" fontId="1" fillId="0" borderId="14" xfId="0" applyNumberFormat="1" applyFont="1" applyFill="1" applyBorder="1" applyAlignment="1">
      <alignment vertical="top" wrapText="1"/>
    </xf>
    <xf numFmtId="173" fontId="1" fillId="0" borderId="14" xfId="0" applyNumberFormat="1" applyFont="1" applyFill="1" applyBorder="1" applyAlignment="1">
      <alignment horizontal="center" vertical="top" wrapText="1"/>
    </xf>
    <xf numFmtId="3" fontId="1" fillId="0" borderId="11" xfId="0" applyNumberFormat="1" applyFont="1" applyFill="1" applyBorder="1" applyAlignment="1">
      <alignment/>
    </xf>
    <xf numFmtId="173" fontId="8" fillId="0" borderId="20" xfId="0" applyNumberFormat="1" applyFont="1" applyFill="1" applyBorder="1" applyAlignment="1">
      <alignment vertical="top"/>
    </xf>
    <xf numFmtId="0" fontId="1" fillId="0" borderId="20" xfId="0" applyFont="1" applyFill="1" applyBorder="1" applyAlignment="1">
      <alignment vertical="top" wrapText="1"/>
    </xf>
    <xf numFmtId="173" fontId="8" fillId="0" borderId="11" xfId="0" applyNumberFormat="1" applyFont="1" applyFill="1" applyBorder="1" applyAlignment="1">
      <alignment vertical="top"/>
    </xf>
    <xf numFmtId="173" fontId="1" fillId="0" borderId="1" xfId="0" applyNumberFormat="1" applyFont="1" applyFill="1" applyBorder="1" applyAlignment="1">
      <alignment vertical="top"/>
    </xf>
    <xf numFmtId="173" fontId="1" fillId="0" borderId="11" xfId="0" applyNumberFormat="1" applyFont="1" applyFill="1" applyBorder="1" applyAlignment="1">
      <alignment horizontal="center" vertical="top"/>
    </xf>
    <xf numFmtId="173" fontId="1" fillId="0" borderId="29" xfId="0" applyNumberFormat="1" applyFont="1" applyFill="1" applyBorder="1" applyAlignment="1">
      <alignment vertical="top"/>
    </xf>
    <xf numFmtId="1" fontId="1" fillId="0" borderId="21" xfId="0" applyNumberFormat="1" applyFont="1" applyFill="1" applyBorder="1" applyAlignment="1">
      <alignment vertical="top" wrapText="1"/>
    </xf>
    <xf numFmtId="1" fontId="1" fillId="0" borderId="37" xfId="0" applyNumberFormat="1" applyFont="1" applyFill="1" applyBorder="1" applyAlignment="1">
      <alignment vertical="top" wrapText="1"/>
    </xf>
    <xf numFmtId="173" fontId="1" fillId="0" borderId="33" xfId="0" applyNumberFormat="1" applyFont="1" applyFill="1" applyBorder="1" applyAlignment="1">
      <alignment vertical="top" wrapText="1"/>
    </xf>
    <xf numFmtId="173" fontId="1" fillId="0" borderId="33" xfId="0" applyNumberFormat="1" applyFont="1" applyFill="1" applyBorder="1" applyAlignment="1">
      <alignment horizontal="center" vertical="top" wrapText="1"/>
    </xf>
    <xf numFmtId="3" fontId="1" fillId="0" borderId="38" xfId="0" applyNumberFormat="1" applyFont="1" applyFill="1" applyBorder="1" applyAlignment="1">
      <alignment/>
    </xf>
    <xf numFmtId="173" fontId="1" fillId="0" borderId="22" xfId="0" applyNumberFormat="1" applyFont="1" applyFill="1" applyBorder="1" applyAlignment="1">
      <alignment vertical="top" wrapText="1"/>
    </xf>
    <xf numFmtId="0" fontId="1" fillId="0" borderId="25" xfId="0" applyNumberFormat="1" applyFont="1" applyFill="1" applyBorder="1" applyAlignment="1">
      <alignment vertical="center" textRotation="90" wrapText="1"/>
    </xf>
    <xf numFmtId="172" fontId="1" fillId="0" borderId="26" xfId="0" applyNumberFormat="1" applyFont="1" applyFill="1" applyBorder="1" applyAlignment="1">
      <alignment horizontal="center" vertical="center" textRotation="90" wrapText="1"/>
    </xf>
    <xf numFmtId="0" fontId="1" fillId="0" borderId="26" xfId="0" applyFont="1" applyFill="1" applyBorder="1" applyAlignment="1">
      <alignment vertical="center" textRotation="90" wrapText="1"/>
    </xf>
    <xf numFmtId="172" fontId="1" fillId="0" borderId="26" xfId="0" applyNumberFormat="1" applyFont="1" applyFill="1" applyBorder="1" applyAlignment="1">
      <alignment horizontal="center" vertical="center" textRotation="90"/>
    </xf>
    <xf numFmtId="0" fontId="1" fillId="0" borderId="0" xfId="0" applyFont="1" applyFill="1" applyBorder="1" applyAlignment="1">
      <alignment horizontal="center"/>
    </xf>
    <xf numFmtId="0" fontId="1" fillId="0" borderId="37" xfId="0" applyNumberFormat="1" applyFont="1" applyFill="1" applyBorder="1" applyAlignment="1">
      <alignment vertical="top" wrapText="1"/>
    </xf>
    <xf numFmtId="1" fontId="1" fillId="0" borderId="11" xfId="0" applyNumberFormat="1" applyFont="1" applyFill="1" applyBorder="1" applyAlignment="1">
      <alignment vertical="top" wrapText="1"/>
    </xf>
    <xf numFmtId="1" fontId="1" fillId="0" borderId="14" xfId="0" applyNumberFormat="1" applyFont="1" applyFill="1" applyBorder="1" applyAlignment="1">
      <alignment vertical="top" wrapText="1"/>
    </xf>
    <xf numFmtId="0" fontId="1" fillId="0" borderId="0" xfId="0" applyNumberFormat="1" applyFont="1" applyFill="1" applyBorder="1" applyAlignment="1">
      <alignment vertical="top" wrapText="1"/>
    </xf>
    <xf numFmtId="172" fontId="1" fillId="0" borderId="0" xfId="0" applyNumberFormat="1" applyFont="1" applyFill="1" applyBorder="1" applyAlignment="1">
      <alignment horizontal="center" vertical="top" wrapText="1"/>
    </xf>
    <xf numFmtId="0" fontId="1" fillId="0" borderId="0" xfId="0" applyFont="1" applyFill="1" applyBorder="1" applyAlignment="1">
      <alignment vertical="top" wrapText="1"/>
    </xf>
    <xf numFmtId="3" fontId="1" fillId="0" borderId="0" xfId="0" applyNumberFormat="1" applyFont="1" applyFill="1" applyBorder="1" applyAlignment="1">
      <alignment/>
    </xf>
    <xf numFmtId="172" fontId="1" fillId="0" borderId="0" xfId="0" applyNumberFormat="1" applyFont="1" applyFill="1" applyAlignment="1">
      <alignment/>
    </xf>
    <xf numFmtId="49" fontId="1" fillId="0" borderId="0" xfId="0" applyNumberFormat="1" applyFont="1" applyFill="1" applyAlignment="1">
      <alignment horizontal="center"/>
    </xf>
    <xf numFmtId="0" fontId="1" fillId="0" borderId="26" xfId="0" applyFont="1" applyFill="1" applyBorder="1" applyAlignment="1">
      <alignment horizontal="left"/>
    </xf>
    <xf numFmtId="182" fontId="1" fillId="0" borderId="27" xfId="0" applyNumberFormat="1" applyFont="1" applyFill="1" applyBorder="1" applyAlignment="1">
      <alignment/>
    </xf>
    <xf numFmtId="173" fontId="1" fillId="0" borderId="14" xfId="33" applyNumberFormat="1" applyFont="1" applyFill="1" applyBorder="1" applyAlignment="1" applyProtection="1">
      <alignment horizontal="center" vertical="top" wrapText="1"/>
      <protection/>
    </xf>
    <xf numFmtId="49" fontId="1" fillId="0" borderId="17" xfId="0" applyNumberFormat="1" applyFont="1" applyFill="1" applyBorder="1" applyAlignment="1">
      <alignment horizontal="center" vertical="top" wrapText="1"/>
    </xf>
    <xf numFmtId="182" fontId="1" fillId="0" borderId="18" xfId="0" applyNumberFormat="1" applyFont="1" applyFill="1" applyBorder="1" applyAlignment="1">
      <alignment/>
    </xf>
    <xf numFmtId="49" fontId="1" fillId="0" borderId="11" xfId="0" applyNumberFormat="1" applyFont="1" applyFill="1" applyBorder="1" applyAlignment="1">
      <alignment horizontal="center" vertical="top" wrapText="1"/>
    </xf>
    <xf numFmtId="182" fontId="1" fillId="0" borderId="13" xfId="0" applyNumberFormat="1" applyFont="1" applyFill="1" applyBorder="1" applyAlignment="1">
      <alignment/>
    </xf>
    <xf numFmtId="173" fontId="1" fillId="0" borderId="20" xfId="0" applyNumberFormat="1" applyFont="1" applyFill="1" applyBorder="1" applyAlignment="1">
      <alignment vertical="top"/>
    </xf>
    <xf numFmtId="172" fontId="1" fillId="0" borderId="29" xfId="0" applyNumberFormat="1" applyFont="1" applyFill="1" applyBorder="1" applyAlignment="1">
      <alignment vertical="top" wrapText="1"/>
    </xf>
    <xf numFmtId="49" fontId="1" fillId="0" borderId="29" xfId="0" applyNumberFormat="1" applyFont="1" applyFill="1" applyBorder="1" applyAlignment="1">
      <alignment horizontal="center" vertical="top" wrapText="1"/>
    </xf>
    <xf numFmtId="172" fontId="1" fillId="0" borderId="11" xfId="0" applyNumberFormat="1" applyFont="1" applyFill="1" applyBorder="1" applyAlignment="1">
      <alignment vertical="top" wrapText="1"/>
    </xf>
    <xf numFmtId="172" fontId="1" fillId="0" borderId="22" xfId="0" applyNumberFormat="1" applyFont="1" applyFill="1" applyBorder="1" applyAlignment="1">
      <alignment vertical="top" wrapText="1"/>
    </xf>
    <xf numFmtId="49" fontId="1" fillId="0" borderId="22" xfId="0" applyNumberFormat="1" applyFont="1" applyFill="1" applyBorder="1" applyAlignment="1">
      <alignment horizontal="center" vertical="top" wrapText="1"/>
    </xf>
    <xf numFmtId="182" fontId="1" fillId="0" borderId="0" xfId="0" applyNumberFormat="1" applyFont="1" applyFill="1" applyAlignment="1">
      <alignment/>
    </xf>
    <xf numFmtId="0" fontId="1" fillId="0" borderId="14" xfId="35" applyNumberFormat="1" applyFont="1" applyFill="1" applyBorder="1" applyAlignment="1" applyProtection="1">
      <alignment horizontal="left" vertical="top" wrapText="1"/>
      <protection/>
    </xf>
    <xf numFmtId="0" fontId="1" fillId="0" borderId="17" xfId="0" applyFont="1" applyFill="1" applyBorder="1" applyAlignment="1">
      <alignment wrapText="1"/>
    </xf>
    <xf numFmtId="182" fontId="1" fillId="0" borderId="17" xfId="0" applyNumberFormat="1" applyFont="1" applyFill="1" applyBorder="1" applyAlignment="1">
      <alignment/>
    </xf>
    <xf numFmtId="0" fontId="1" fillId="0" borderId="1" xfId="0" applyFont="1" applyFill="1" applyBorder="1" applyAlignment="1">
      <alignment wrapText="1"/>
    </xf>
    <xf numFmtId="182" fontId="1" fillId="0" borderId="0" xfId="0" applyNumberFormat="1" applyFont="1" applyFill="1" applyAlignment="1">
      <alignment horizontal="center"/>
    </xf>
    <xf numFmtId="0" fontId="1" fillId="0" borderId="16" xfId="0" applyNumberFormat="1" applyFont="1" applyFill="1" applyBorder="1" applyAlignment="1">
      <alignment horizontal="center" textRotation="90"/>
    </xf>
    <xf numFmtId="172" fontId="1" fillId="0" borderId="17" xfId="0" applyNumberFormat="1" applyFont="1" applyFill="1" applyBorder="1" applyAlignment="1">
      <alignment horizontal="center" textRotation="90"/>
    </xf>
    <xf numFmtId="0" fontId="1" fillId="0" borderId="17" xfId="0" applyFont="1" applyFill="1" applyBorder="1" applyAlignment="1">
      <alignment horizontal="center" textRotation="90"/>
    </xf>
    <xf numFmtId="49" fontId="1" fillId="0" borderId="17" xfId="0" applyNumberFormat="1" applyFont="1" applyFill="1" applyBorder="1" applyAlignment="1">
      <alignment horizontal="center" textRotation="90"/>
    </xf>
    <xf numFmtId="0" fontId="1" fillId="0" borderId="17" xfId="0" applyFont="1" applyFill="1" applyBorder="1" applyAlignment="1">
      <alignment horizontal="center" vertical="center"/>
    </xf>
    <xf numFmtId="182" fontId="1" fillId="0" borderId="18" xfId="0" applyNumberFormat="1" applyFont="1" applyFill="1" applyBorder="1" applyAlignment="1">
      <alignment horizontal="center" vertical="center" textRotation="90"/>
    </xf>
    <xf numFmtId="172" fontId="1" fillId="0" borderId="26" xfId="0" applyNumberFormat="1" applyFont="1" applyFill="1" applyBorder="1" applyAlignment="1">
      <alignment vertical="top" wrapText="1"/>
    </xf>
    <xf numFmtId="49" fontId="1" fillId="0" borderId="26" xfId="0" applyNumberFormat="1" applyFont="1" applyFill="1" applyBorder="1" applyAlignment="1">
      <alignment horizontal="center" vertical="top" wrapText="1"/>
    </xf>
    <xf numFmtId="0" fontId="1" fillId="0" borderId="26" xfId="0" applyFont="1" applyFill="1" applyBorder="1" applyAlignment="1">
      <alignment wrapText="1"/>
    </xf>
    <xf numFmtId="182" fontId="1" fillId="0" borderId="30" xfId="0" applyNumberFormat="1" applyFont="1" applyFill="1" applyBorder="1" applyAlignment="1">
      <alignment/>
    </xf>
    <xf numFmtId="0" fontId="1" fillId="0" borderId="11" xfId="0" applyNumberFormat="1" applyFont="1" applyFill="1" applyBorder="1" applyAlignment="1">
      <alignment vertical="center" wrapText="1"/>
    </xf>
    <xf numFmtId="172" fontId="1" fillId="0" borderId="17" xfId="0" applyNumberFormat="1" applyFont="1" applyFill="1" applyBorder="1" applyAlignment="1">
      <alignment vertical="top" wrapText="1"/>
    </xf>
    <xf numFmtId="0" fontId="1" fillId="0" borderId="17" xfId="0" applyFont="1" applyFill="1" applyBorder="1" applyAlignment="1">
      <alignment vertical="center" wrapText="1"/>
    </xf>
    <xf numFmtId="172" fontId="1" fillId="0" borderId="20" xfId="0" applyNumberFormat="1" applyFont="1" applyFill="1" applyBorder="1" applyAlignment="1">
      <alignment vertical="top" wrapText="1"/>
    </xf>
    <xf numFmtId="182" fontId="1" fillId="0" borderId="24" xfId="0" applyNumberFormat="1" applyFont="1" applyFill="1" applyBorder="1" applyAlignment="1">
      <alignment/>
    </xf>
    <xf numFmtId="172" fontId="1"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4" xfId="0" applyFont="1" applyFill="1" applyBorder="1" applyAlignment="1">
      <alignment vertical="center" wrapText="1"/>
    </xf>
    <xf numFmtId="182" fontId="1" fillId="0" borderId="23" xfId="0" applyNumberFormat="1" applyFont="1" applyFill="1" applyBorder="1" applyAlignment="1">
      <alignment/>
    </xf>
    <xf numFmtId="182" fontId="1" fillId="0" borderId="31" xfId="0" applyNumberFormat="1" applyFont="1" applyFill="1" applyBorder="1" applyAlignment="1">
      <alignment/>
    </xf>
    <xf numFmtId="0" fontId="1" fillId="0" borderId="22" xfId="0" applyFont="1" applyFill="1" applyBorder="1" applyAlignment="1">
      <alignment vertical="center" wrapText="1"/>
    </xf>
    <xf numFmtId="172" fontId="1" fillId="0" borderId="33" xfId="0" applyNumberFormat="1" applyFont="1" applyFill="1" applyBorder="1" applyAlignment="1">
      <alignment vertical="top" wrapText="1"/>
    </xf>
    <xf numFmtId="1" fontId="1" fillId="0" borderId="1" xfId="0" applyNumberFormat="1" applyFont="1" applyFill="1" applyBorder="1" applyAlignment="1">
      <alignment vertical="top"/>
    </xf>
    <xf numFmtId="182" fontId="1" fillId="0" borderId="38" xfId="0" applyNumberFormat="1" applyFont="1" applyFill="1" applyBorder="1" applyAlignment="1">
      <alignment/>
    </xf>
    <xf numFmtId="172" fontId="1" fillId="0" borderId="1" xfId="0" applyNumberFormat="1" applyFont="1" applyFill="1" applyBorder="1" applyAlignment="1">
      <alignment vertical="top"/>
    </xf>
    <xf numFmtId="0" fontId="1" fillId="0" borderId="34" xfId="0" applyNumberFormat="1" applyFont="1" applyFill="1" applyBorder="1" applyAlignment="1">
      <alignment vertical="top" wrapText="1"/>
    </xf>
    <xf numFmtId="172" fontId="1" fillId="0" borderId="35" xfId="0" applyNumberFormat="1" applyFont="1" applyFill="1" applyBorder="1" applyAlignment="1">
      <alignment vertical="top" wrapText="1"/>
    </xf>
    <xf numFmtId="49" fontId="1" fillId="0" borderId="35" xfId="0" applyNumberFormat="1" applyFont="1" applyFill="1" applyBorder="1" applyAlignment="1">
      <alignment horizontal="center" vertical="top" wrapText="1"/>
    </xf>
    <xf numFmtId="0" fontId="1" fillId="0" borderId="35" xfId="0" applyFont="1" applyFill="1" applyBorder="1" applyAlignment="1">
      <alignment vertical="center" wrapText="1"/>
    </xf>
    <xf numFmtId="182" fontId="1" fillId="0" borderId="36" xfId="0" applyNumberFormat="1" applyFont="1" applyFill="1" applyBorder="1" applyAlignment="1">
      <alignment/>
    </xf>
    <xf numFmtId="1" fontId="1" fillId="0" borderId="14" xfId="0" applyNumberFormat="1" applyFont="1" applyFill="1" applyBorder="1" applyAlignment="1">
      <alignment vertical="top"/>
    </xf>
    <xf numFmtId="0" fontId="1" fillId="0" borderId="14" xfId="0" applyFont="1" applyFill="1" applyBorder="1" applyAlignment="1">
      <alignment vertical="top"/>
    </xf>
    <xf numFmtId="172" fontId="1" fillId="0" borderId="29" xfId="0" applyNumberFormat="1" applyFont="1" applyFill="1" applyBorder="1" applyAlignment="1">
      <alignment/>
    </xf>
    <xf numFmtId="172" fontId="3" fillId="0" borderId="29" xfId="0" applyNumberFormat="1" applyFont="1" applyFill="1" applyBorder="1" applyAlignment="1">
      <alignment vertical="top"/>
    </xf>
    <xf numFmtId="172" fontId="1" fillId="0" borderId="29" xfId="0" applyNumberFormat="1" applyFont="1" applyFill="1" applyBorder="1" applyAlignment="1">
      <alignment vertical="top"/>
    </xf>
    <xf numFmtId="0" fontId="1" fillId="0" borderId="19" xfId="0" applyNumberFormat="1" applyFont="1" applyFill="1" applyBorder="1" applyAlignment="1">
      <alignment/>
    </xf>
    <xf numFmtId="172" fontId="1" fillId="0" borderId="20" xfId="0" applyNumberFormat="1" applyFont="1" applyFill="1" applyBorder="1" applyAlignment="1">
      <alignment/>
    </xf>
    <xf numFmtId="172" fontId="3" fillId="0" borderId="20" xfId="0" applyNumberFormat="1" applyFont="1" applyFill="1" applyBorder="1" applyAlignment="1">
      <alignment vertical="top"/>
    </xf>
    <xf numFmtId="172" fontId="1" fillId="0" borderId="20" xfId="0" applyNumberFormat="1" applyFont="1" applyFill="1" applyBorder="1" applyAlignment="1">
      <alignment vertical="top"/>
    </xf>
    <xf numFmtId="182" fontId="1" fillId="0" borderId="27" xfId="0" applyNumberFormat="1" applyFont="1" applyFill="1" applyBorder="1" applyAlignment="1">
      <alignment vertical="center"/>
    </xf>
    <xf numFmtId="0" fontId="1" fillId="0" borderId="16" xfId="0" applyNumberFormat="1" applyFont="1" applyFill="1" applyBorder="1" applyAlignment="1">
      <alignment/>
    </xf>
    <xf numFmtId="0" fontId="1" fillId="0" borderId="17" xfId="0" applyFont="1" applyFill="1" applyBorder="1" applyAlignment="1">
      <alignment/>
    </xf>
    <xf numFmtId="0" fontId="1" fillId="0" borderId="17" xfId="0" applyFont="1" applyFill="1" applyBorder="1" applyAlignment="1">
      <alignment horizontal="center"/>
    </xf>
    <xf numFmtId="172" fontId="1" fillId="0" borderId="20" xfId="0" applyNumberFormat="1" applyFont="1" applyFill="1" applyBorder="1" applyAlignment="1">
      <alignment horizontal="center"/>
    </xf>
    <xf numFmtId="0" fontId="1" fillId="0" borderId="20" xfId="0" applyFont="1" applyFill="1" applyBorder="1" applyAlignment="1">
      <alignment/>
    </xf>
    <xf numFmtId="172" fontId="1" fillId="0" borderId="20" xfId="0" applyNumberFormat="1" applyFont="1" applyFill="1" applyBorder="1" applyAlignment="1">
      <alignment horizontal="center" vertical="center" wrapText="1"/>
    </xf>
    <xf numFmtId="0" fontId="1" fillId="0" borderId="20" xfId="0" applyFont="1" applyFill="1" applyBorder="1" applyAlignment="1">
      <alignment horizontal="center"/>
    </xf>
    <xf numFmtId="0" fontId="1" fillId="0" borderId="20" xfId="0" applyFont="1" applyFill="1" applyBorder="1" applyAlignment="1">
      <alignment vertical="center" wrapText="1"/>
    </xf>
    <xf numFmtId="172" fontId="1" fillId="0" borderId="26" xfId="0" applyNumberFormat="1" applyFont="1" applyFill="1" applyBorder="1" applyAlignment="1">
      <alignment textRotation="90"/>
    </xf>
    <xf numFmtId="49" fontId="1" fillId="0" borderId="26" xfId="0" applyNumberFormat="1" applyFont="1" applyFill="1" applyBorder="1" applyAlignment="1">
      <alignment horizontal="center" textRotation="90"/>
    </xf>
    <xf numFmtId="0" fontId="1" fillId="0" borderId="26" xfId="0" applyFont="1" applyFill="1" applyBorder="1" applyAlignment="1">
      <alignment horizontal="center" vertical="center"/>
    </xf>
    <xf numFmtId="182" fontId="1" fillId="0" borderId="27" xfId="0" applyNumberFormat="1" applyFont="1" applyFill="1" applyBorder="1" applyAlignment="1">
      <alignment horizontal="center" vertical="center" textRotation="90"/>
    </xf>
    <xf numFmtId="0" fontId="1" fillId="0" borderId="25" xfId="0" applyNumberFormat="1" applyFont="1" applyFill="1" applyBorder="1" applyAlignment="1">
      <alignment/>
    </xf>
    <xf numFmtId="172" fontId="1" fillId="0" borderId="26" xfId="0" applyNumberFormat="1" applyFont="1" applyFill="1" applyBorder="1" applyAlignment="1">
      <alignment/>
    </xf>
    <xf numFmtId="173" fontId="1" fillId="0" borderId="26" xfId="0" applyNumberFormat="1" applyFont="1" applyFill="1" applyBorder="1" applyAlignment="1">
      <alignment/>
    </xf>
    <xf numFmtId="173" fontId="1" fillId="0" borderId="26"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35" xfId="0" applyFont="1" applyFill="1" applyBorder="1" applyAlignment="1">
      <alignment wrapText="1"/>
    </xf>
    <xf numFmtId="173"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top" wrapText="1"/>
    </xf>
    <xf numFmtId="0" fontId="1" fillId="0" borderId="33" xfId="0" applyFont="1" applyFill="1" applyBorder="1" applyAlignment="1">
      <alignment wrapText="1"/>
    </xf>
    <xf numFmtId="49" fontId="1" fillId="0" borderId="20" xfId="0" applyNumberFormat="1" applyFont="1" applyFill="1" applyBorder="1" applyAlignment="1">
      <alignment horizontal="center" vertical="top" wrapText="1"/>
    </xf>
    <xf numFmtId="182" fontId="1" fillId="0" borderId="39" xfId="0" applyNumberFormat="1" applyFont="1" applyFill="1" applyBorder="1" applyAlignment="1">
      <alignment/>
    </xf>
    <xf numFmtId="1" fontId="1" fillId="0" borderId="28" xfId="0" applyNumberFormat="1" applyFont="1" applyFill="1" applyBorder="1" applyAlignment="1">
      <alignment/>
    </xf>
    <xf numFmtId="172" fontId="1" fillId="0" borderId="29" xfId="0" applyNumberFormat="1" applyFont="1" applyFill="1" applyBorder="1" applyAlignment="1">
      <alignment horizontal="center"/>
    </xf>
    <xf numFmtId="0" fontId="1" fillId="0" borderId="39" xfId="0" applyFont="1" applyFill="1" applyBorder="1" applyAlignment="1">
      <alignment/>
    </xf>
    <xf numFmtId="0" fontId="1" fillId="0" borderId="29" xfId="0" applyFont="1" applyFill="1" applyBorder="1" applyAlignment="1">
      <alignment vertical="center" wrapText="1"/>
    </xf>
    <xf numFmtId="0" fontId="1" fillId="0" borderId="22" xfId="0" applyFont="1" applyFill="1" applyBorder="1" applyAlignment="1">
      <alignment wrapText="1"/>
    </xf>
    <xf numFmtId="0" fontId="1" fillId="0" borderId="34" xfId="0" applyNumberFormat="1" applyFont="1" applyFill="1" applyBorder="1" applyAlignment="1">
      <alignment horizontal="center" textRotation="90"/>
    </xf>
    <xf numFmtId="172" fontId="1" fillId="0" borderId="35" xfId="0" applyNumberFormat="1" applyFont="1" applyFill="1" applyBorder="1" applyAlignment="1">
      <alignment horizontal="center" textRotation="90"/>
    </xf>
    <xf numFmtId="0" fontId="1" fillId="0" borderId="35" xfId="0" applyFont="1" applyFill="1" applyBorder="1" applyAlignment="1">
      <alignment horizontal="center" textRotation="90"/>
    </xf>
    <xf numFmtId="49" fontId="1" fillId="0" borderId="35" xfId="0" applyNumberFormat="1" applyFont="1" applyFill="1" applyBorder="1" applyAlignment="1">
      <alignment horizontal="center" textRotation="90"/>
    </xf>
    <xf numFmtId="0" fontId="1" fillId="0" borderId="35" xfId="0" applyFont="1" applyFill="1" applyBorder="1" applyAlignment="1">
      <alignment horizontal="center" vertical="center"/>
    </xf>
    <xf numFmtId="182" fontId="1" fillId="0" borderId="36" xfId="0" applyNumberFormat="1" applyFont="1" applyFill="1" applyBorder="1" applyAlignment="1">
      <alignment horizontal="center" vertical="center" textRotation="90"/>
    </xf>
    <xf numFmtId="0" fontId="1" fillId="0" borderId="26" xfId="0" applyFont="1" applyFill="1" applyBorder="1" applyAlignment="1">
      <alignment/>
    </xf>
    <xf numFmtId="49" fontId="1" fillId="0" borderId="26" xfId="0" applyNumberFormat="1" applyFont="1" applyFill="1" applyBorder="1" applyAlignment="1">
      <alignment horizontal="left" vertical="top" wrapText="1"/>
    </xf>
    <xf numFmtId="49" fontId="1" fillId="0" borderId="17" xfId="0" applyNumberFormat="1" applyFont="1" applyFill="1" applyBorder="1" applyAlignment="1">
      <alignment horizontal="left" vertical="top" wrapText="1"/>
    </xf>
    <xf numFmtId="0" fontId="1" fillId="0" borderId="11" xfId="0" applyFont="1" applyFill="1" applyBorder="1" applyAlignment="1">
      <alignment/>
    </xf>
    <xf numFmtId="49" fontId="1" fillId="0" borderId="11" xfId="0" applyNumberFormat="1" applyFont="1" applyFill="1" applyBorder="1" applyAlignment="1">
      <alignment horizontal="left" vertical="top" wrapText="1"/>
    </xf>
    <xf numFmtId="49" fontId="1" fillId="0" borderId="14" xfId="0" applyNumberFormat="1" applyFont="1" applyFill="1" applyBorder="1" applyAlignment="1">
      <alignment horizontal="left" vertical="top" wrapText="1"/>
    </xf>
    <xf numFmtId="0" fontId="1" fillId="0" borderId="40" xfId="0" applyFont="1" applyFill="1" applyBorder="1" applyAlignment="1">
      <alignment wrapText="1"/>
    </xf>
    <xf numFmtId="0" fontId="1" fillId="0" borderId="20" xfId="0" applyFont="1" applyFill="1" applyBorder="1" applyAlignment="1">
      <alignment wrapText="1"/>
    </xf>
    <xf numFmtId="0" fontId="1" fillId="0" borderId="14" xfId="0" applyNumberFormat="1" applyFont="1" applyFill="1" applyBorder="1" applyAlignment="1">
      <alignment vertical="top" wrapText="1"/>
    </xf>
    <xf numFmtId="1" fontId="1" fillId="0" borderId="19" xfId="0" applyNumberFormat="1" applyFont="1" applyFill="1" applyBorder="1" applyAlignment="1">
      <alignment/>
    </xf>
    <xf numFmtId="172" fontId="1" fillId="0" borderId="41" xfId="0" applyNumberFormat="1" applyFont="1" applyFill="1" applyBorder="1" applyAlignment="1">
      <alignment horizontal="center" vertical="top" wrapText="1"/>
    </xf>
    <xf numFmtId="1" fontId="1" fillId="0" borderId="25" xfId="0" applyNumberFormat="1" applyFont="1" applyFill="1" applyBorder="1" applyAlignment="1">
      <alignment vertical="center" wrapText="1"/>
    </xf>
    <xf numFmtId="0" fontId="9" fillId="0" borderId="11" xfId="0" applyFont="1" applyFill="1" applyBorder="1" applyAlignment="1">
      <alignment vertical="top" wrapText="1"/>
    </xf>
    <xf numFmtId="0" fontId="10" fillId="0" borderId="1" xfId="0" applyFont="1" applyBorder="1" applyAlignment="1">
      <alignment vertical="top" wrapText="1"/>
    </xf>
    <xf numFmtId="0" fontId="10" fillId="0" borderId="11" xfId="0" applyFont="1" applyBorder="1" applyAlignment="1">
      <alignment vertical="top" wrapText="1"/>
    </xf>
    <xf numFmtId="0" fontId="10" fillId="0" borderId="1" xfId="0" applyFont="1" applyBorder="1" applyAlignment="1">
      <alignment vertical="top" wrapText="1"/>
    </xf>
    <xf numFmtId="0" fontId="10" fillId="0" borderId="11" xfId="0" applyFont="1" applyBorder="1" applyAlignment="1">
      <alignment vertical="top" wrapText="1"/>
    </xf>
    <xf numFmtId="173" fontId="1" fillId="0" borderId="26" xfId="0" applyNumberFormat="1" applyFont="1" applyFill="1" applyBorder="1" applyAlignment="1">
      <alignment horizontal="center" vertical="center" textRotation="90" wrapText="1"/>
    </xf>
    <xf numFmtId="0" fontId="1" fillId="0" borderId="0" xfId="0" applyFont="1" applyFill="1" applyAlignment="1">
      <alignment horizontal="right"/>
    </xf>
    <xf numFmtId="182" fontId="1" fillId="0" borderId="0" xfId="0" applyNumberFormat="1" applyFont="1" applyFill="1" applyAlignment="1">
      <alignment horizontal="right"/>
    </xf>
    <xf numFmtId="0" fontId="1" fillId="0" borderId="0" xfId="0" applyFont="1" applyFill="1" applyAlignment="1">
      <alignment horizontal="left" wrapText="1"/>
    </xf>
    <xf numFmtId="3" fontId="1" fillId="0" borderId="0" xfId="0" applyNumberFormat="1" applyFont="1" applyFill="1" applyAlignment="1">
      <alignment horizontal="left"/>
    </xf>
    <xf numFmtId="0" fontId="1" fillId="0" borderId="42" xfId="0" applyFont="1" applyFill="1" applyBorder="1" applyAlignment="1">
      <alignment horizontal="center" wrapText="1"/>
    </xf>
    <xf numFmtId="0" fontId="1" fillId="0" borderId="43" xfId="0" applyFont="1" applyFill="1" applyBorder="1" applyAlignment="1">
      <alignment horizontal="center" wrapText="1"/>
    </xf>
    <xf numFmtId="3" fontId="1" fillId="0" borderId="0" xfId="0" applyNumberFormat="1" applyFont="1" applyFill="1" applyAlignment="1">
      <alignment horizontal="right"/>
    </xf>
    <xf numFmtId="0" fontId="1" fillId="0" borderId="0" xfId="0" applyFont="1" applyFill="1" applyAlignment="1">
      <alignment horizontal="left" wrapText="1"/>
    </xf>
    <xf numFmtId="0" fontId="1" fillId="0" borderId="0" xfId="0" applyNumberFormat="1" applyFont="1" applyFill="1" applyAlignment="1">
      <alignment horizontal="left" wrapText="1"/>
    </xf>
    <xf numFmtId="0" fontId="1" fillId="0" borderId="0" xfId="0" applyFont="1" applyFill="1" applyAlignment="1">
      <alignment horizontal="center"/>
    </xf>
    <xf numFmtId="0" fontId="1" fillId="0" borderId="42" xfId="0" applyFont="1" applyFill="1" applyBorder="1" applyAlignment="1">
      <alignment horizontal="center"/>
    </xf>
    <xf numFmtId="0" fontId="1" fillId="0" borderId="43" xfId="0" applyFont="1" applyFill="1" applyBorder="1" applyAlignment="1">
      <alignment horizontal="center"/>
    </xf>
    <xf numFmtId="0" fontId="1" fillId="0" borderId="41" xfId="0" applyFont="1" applyFill="1" applyBorder="1" applyAlignment="1">
      <alignment horizontal="center"/>
    </xf>
    <xf numFmtId="0" fontId="1" fillId="0" borderId="0" xfId="0" applyFont="1" applyFill="1" applyAlignment="1">
      <alignment horizontal="lef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ell4" xfId="33"/>
    <cellStyle name="Name3" xfId="34"/>
    <cellStyle name="Name4" xfId="35"/>
    <cellStyle name="White4" xfId="36"/>
    <cellStyle name="White5"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81"/>
  <sheetViews>
    <sheetView tabSelected="1" view="pageBreakPreview" zoomScale="85" zoomScaleNormal="75" zoomScaleSheetLayoutView="85" zoomScalePageLayoutView="0" workbookViewId="0" topLeftCell="A44">
      <selection activeCell="C7" sqref="C7"/>
    </sheetView>
  </sheetViews>
  <sheetFormatPr defaultColWidth="9.00390625" defaultRowHeight="12.75"/>
  <cols>
    <col min="1" max="1" width="4.125" style="48" customWidth="1"/>
    <col min="2" max="2" width="4.625" style="49" customWidth="1"/>
    <col min="3" max="3" width="6.125" style="50" customWidth="1"/>
    <col min="4" max="4" width="4.375" style="13" customWidth="1"/>
    <col min="5" max="5" width="3.75390625" style="13" customWidth="1"/>
    <col min="6" max="6" width="90.00390625" style="11" customWidth="1"/>
    <col min="7" max="7" width="11.75390625" style="52" customWidth="1"/>
    <col min="8" max="8" width="10.875" style="51" customWidth="1"/>
    <col min="9" max="9" width="9.125" style="51" customWidth="1"/>
    <col min="10" max="16384" width="9.125" style="50" customWidth="1"/>
  </cols>
  <sheetData>
    <row r="1" spans="6:7" ht="13.5" customHeight="1">
      <c r="F1" s="270" t="s">
        <v>333</v>
      </c>
      <c r="G1" s="270"/>
    </row>
    <row r="2" spans="6:7" ht="17.25" customHeight="1">
      <c r="F2" s="269" t="s">
        <v>335</v>
      </c>
      <c r="G2" s="269"/>
    </row>
    <row r="3" spans="6:7" ht="18" customHeight="1">
      <c r="F3" s="269" t="s">
        <v>334</v>
      </c>
      <c r="G3" s="269"/>
    </row>
    <row r="4" spans="6:7" ht="6" customHeight="1">
      <c r="F4" s="264"/>
      <c r="G4" s="265"/>
    </row>
    <row r="5" spans="1:7" ht="18" customHeight="1">
      <c r="A5" s="11"/>
      <c r="B5" s="41"/>
      <c r="C5" s="11"/>
      <c r="D5" s="11"/>
      <c r="E5" s="11"/>
      <c r="F5" s="270" t="s">
        <v>341</v>
      </c>
      <c r="G5" s="270"/>
    </row>
    <row r="6" spans="6:7" ht="20.25" customHeight="1">
      <c r="F6" s="269" t="s">
        <v>335</v>
      </c>
      <c r="G6" s="269"/>
    </row>
    <row r="7" spans="6:7" ht="18.75" customHeight="1">
      <c r="F7" s="269" t="s">
        <v>342</v>
      </c>
      <c r="G7" s="269"/>
    </row>
    <row r="8" ht="8.25" customHeight="1">
      <c r="G8" s="39"/>
    </row>
    <row r="9" ht="4.5" customHeight="1"/>
    <row r="10" spans="1:6" ht="16.5" customHeight="1">
      <c r="A10" s="271" t="s">
        <v>468</v>
      </c>
      <c r="B10" s="271"/>
      <c r="C10" s="271"/>
      <c r="D10" s="271"/>
      <c r="E10" s="271"/>
      <c r="F10" s="271"/>
    </row>
    <row r="11" spans="6:7" ht="12" customHeight="1">
      <c r="F11" s="268" t="s">
        <v>465</v>
      </c>
      <c r="G11" s="268"/>
    </row>
    <row r="12" spans="1:6" ht="4.5" customHeight="1" thickBot="1">
      <c r="A12" s="53"/>
      <c r="C12" s="13"/>
      <c r="F12" s="41"/>
    </row>
    <row r="13" spans="1:7" ht="67.5" customHeight="1" thickBot="1">
      <c r="A13" s="54" t="s">
        <v>64</v>
      </c>
      <c r="B13" s="55" t="s">
        <v>65</v>
      </c>
      <c r="C13" s="56" t="s">
        <v>66</v>
      </c>
      <c r="D13" s="57" t="s">
        <v>576</v>
      </c>
      <c r="E13" s="57"/>
      <c r="F13" s="58" t="s">
        <v>67</v>
      </c>
      <c r="G13" s="59" t="s">
        <v>575</v>
      </c>
    </row>
    <row r="14" spans="1:7" ht="21.75" customHeight="1" thickBot="1">
      <c r="A14" s="266"/>
      <c r="B14" s="267"/>
      <c r="C14" s="267"/>
      <c r="D14" s="267"/>
      <c r="E14" s="267"/>
      <c r="F14" s="60" t="s">
        <v>667</v>
      </c>
      <c r="G14" s="61">
        <f>G15+G78+G105+G117+G126</f>
        <v>20063720</v>
      </c>
    </row>
    <row r="15" spans="1:7" ht="17.25" customHeight="1" thickBot="1">
      <c r="A15" s="62">
        <v>1</v>
      </c>
      <c r="B15" s="63"/>
      <c r="C15" s="64"/>
      <c r="D15" s="63"/>
      <c r="E15" s="63"/>
      <c r="F15" s="64" t="s">
        <v>68</v>
      </c>
      <c r="G15" s="61">
        <f>G16+G23+G26+G43+G63+G66</f>
        <v>10086985</v>
      </c>
    </row>
    <row r="16" spans="1:7" ht="15.75">
      <c r="A16" s="65"/>
      <c r="B16" s="66">
        <v>1</v>
      </c>
      <c r="C16" s="67"/>
      <c r="D16" s="66"/>
      <c r="E16" s="66"/>
      <c r="F16" s="67" t="s">
        <v>69</v>
      </c>
      <c r="G16" s="68">
        <f>SUM(G17)</f>
        <v>3948941</v>
      </c>
    </row>
    <row r="17" spans="1:7" ht="15" customHeight="1">
      <c r="A17" s="31"/>
      <c r="B17" s="17"/>
      <c r="C17" s="1">
        <v>2</v>
      </c>
      <c r="D17" s="17"/>
      <c r="E17" s="17"/>
      <c r="F17" s="1" t="s">
        <v>70</v>
      </c>
      <c r="G17" s="4">
        <f>SUM(G18:G22)</f>
        <v>3948941</v>
      </c>
    </row>
    <row r="18" spans="1:7" ht="15" customHeight="1" hidden="1">
      <c r="A18" s="31"/>
      <c r="B18" s="17"/>
      <c r="C18" s="1"/>
      <c r="D18" s="17">
        <v>1</v>
      </c>
      <c r="E18" s="17"/>
      <c r="F18" s="1" t="s">
        <v>27</v>
      </c>
      <c r="G18" s="4">
        <v>3185381</v>
      </c>
    </row>
    <row r="19" spans="1:7" ht="15" customHeight="1" hidden="1">
      <c r="A19" s="31"/>
      <c r="B19" s="17"/>
      <c r="C19" s="1"/>
      <c r="D19" s="17">
        <v>2</v>
      </c>
      <c r="E19" s="17"/>
      <c r="F19" s="1" t="s">
        <v>598</v>
      </c>
      <c r="G19" s="4">
        <v>538653</v>
      </c>
    </row>
    <row r="20" spans="1:7" ht="33.75" customHeight="1" hidden="1">
      <c r="A20" s="31"/>
      <c r="B20" s="17"/>
      <c r="C20" s="1"/>
      <c r="D20" s="17">
        <v>3</v>
      </c>
      <c r="E20" s="17"/>
      <c r="F20" s="1" t="s">
        <v>577</v>
      </c>
      <c r="G20" s="4">
        <v>0</v>
      </c>
    </row>
    <row r="21" spans="1:7" ht="34.5" customHeight="1" hidden="1">
      <c r="A21" s="31"/>
      <c r="B21" s="17"/>
      <c r="C21" s="1"/>
      <c r="D21" s="17">
        <v>4</v>
      </c>
      <c r="E21" s="17"/>
      <c r="F21" s="1" t="s">
        <v>195</v>
      </c>
      <c r="G21" s="4">
        <v>224903</v>
      </c>
    </row>
    <row r="22" spans="1:7" ht="34.5" customHeight="1" hidden="1">
      <c r="A22" s="31"/>
      <c r="B22" s="17"/>
      <c r="C22" s="1"/>
      <c r="D22" s="17">
        <v>5</v>
      </c>
      <c r="E22" s="17"/>
      <c r="F22" s="1" t="s">
        <v>24</v>
      </c>
      <c r="G22" s="4">
        <v>4</v>
      </c>
    </row>
    <row r="23" spans="1:7" ht="15.75">
      <c r="A23" s="31"/>
      <c r="B23" s="17">
        <v>3</v>
      </c>
      <c r="C23" s="1"/>
      <c r="D23" s="17"/>
      <c r="E23" s="17"/>
      <c r="F23" s="1" t="s">
        <v>71</v>
      </c>
      <c r="G23" s="4">
        <f>SUM(G24)</f>
        <v>3743794</v>
      </c>
    </row>
    <row r="24" spans="1:7" ht="15.75" customHeight="1">
      <c r="A24" s="31"/>
      <c r="B24" s="17"/>
      <c r="C24" s="1">
        <v>1</v>
      </c>
      <c r="D24" s="17"/>
      <c r="E24" s="17"/>
      <c r="F24" s="1" t="s">
        <v>71</v>
      </c>
      <c r="G24" s="4">
        <f>G25</f>
        <v>3743794</v>
      </c>
    </row>
    <row r="25" spans="1:7" ht="16.5" customHeight="1" hidden="1">
      <c r="A25" s="31"/>
      <c r="B25" s="17"/>
      <c r="C25" s="1"/>
      <c r="D25" s="17">
        <v>1</v>
      </c>
      <c r="E25" s="17"/>
      <c r="F25" s="1" t="s">
        <v>71</v>
      </c>
      <c r="G25" s="4">
        <f>4148623-404829</f>
        <v>3743794</v>
      </c>
    </row>
    <row r="26" spans="1:7" ht="15.75">
      <c r="A26" s="31"/>
      <c r="B26" s="17">
        <v>4</v>
      </c>
      <c r="C26" s="1"/>
      <c r="D26" s="17"/>
      <c r="E26" s="17"/>
      <c r="F26" s="1" t="s">
        <v>72</v>
      </c>
      <c r="G26" s="4">
        <f>SUM(G27+G30+G38+G41)</f>
        <v>1521048</v>
      </c>
    </row>
    <row r="27" spans="1:7" ht="15.75">
      <c r="A27" s="31"/>
      <c r="B27" s="17"/>
      <c r="C27" s="1">
        <v>1</v>
      </c>
      <c r="D27" s="17"/>
      <c r="E27" s="17"/>
      <c r="F27" s="1" t="s">
        <v>73</v>
      </c>
      <c r="G27" s="4">
        <f>G28+G29</f>
        <v>811246</v>
      </c>
    </row>
    <row r="28" spans="1:7" ht="15.75" hidden="1">
      <c r="A28" s="31"/>
      <c r="B28" s="17"/>
      <c r="C28" s="1"/>
      <c r="D28" s="17">
        <v>1</v>
      </c>
      <c r="E28" s="17"/>
      <c r="F28" s="1" t="s">
        <v>580</v>
      </c>
      <c r="G28" s="4">
        <v>758736</v>
      </c>
    </row>
    <row r="29" spans="1:7" ht="15.75" hidden="1">
      <c r="A29" s="31"/>
      <c r="B29" s="17"/>
      <c r="C29" s="1"/>
      <c r="D29" s="17">
        <v>2</v>
      </c>
      <c r="E29" s="17"/>
      <c r="F29" s="1" t="s">
        <v>578</v>
      </c>
      <c r="G29" s="4">
        <v>52510</v>
      </c>
    </row>
    <row r="30" spans="1:7" ht="15" customHeight="1">
      <c r="A30" s="31"/>
      <c r="B30" s="17"/>
      <c r="C30" s="1">
        <v>3</v>
      </c>
      <c r="D30" s="17"/>
      <c r="E30" s="17"/>
      <c r="F30" s="1" t="s">
        <v>74</v>
      </c>
      <c r="G30" s="4">
        <f>SUM(G31:G37)</f>
        <v>116955</v>
      </c>
    </row>
    <row r="31" spans="1:7" ht="15" customHeight="1" hidden="1">
      <c r="A31" s="31"/>
      <c r="B31" s="17"/>
      <c r="C31" s="1"/>
      <c r="D31" s="17">
        <v>1</v>
      </c>
      <c r="E31" s="17"/>
      <c r="F31" s="1" t="s">
        <v>630</v>
      </c>
      <c r="G31" s="4">
        <v>1430</v>
      </c>
    </row>
    <row r="32" spans="1:7" ht="15" customHeight="1" hidden="1">
      <c r="A32" s="31"/>
      <c r="B32" s="17"/>
      <c r="C32" s="1"/>
      <c r="D32" s="17">
        <v>2</v>
      </c>
      <c r="E32" s="17"/>
      <c r="F32" s="1" t="s">
        <v>586</v>
      </c>
      <c r="G32" s="4">
        <v>19886</v>
      </c>
    </row>
    <row r="33" spans="1:7" ht="33" customHeight="1" hidden="1">
      <c r="A33" s="31"/>
      <c r="B33" s="17"/>
      <c r="C33" s="1"/>
      <c r="D33" s="17">
        <v>3</v>
      </c>
      <c r="E33" s="17"/>
      <c r="F33" s="1" t="s">
        <v>523</v>
      </c>
      <c r="G33" s="4">
        <v>8125</v>
      </c>
    </row>
    <row r="34" spans="1:7" ht="15" customHeight="1" hidden="1">
      <c r="A34" s="31"/>
      <c r="B34" s="17"/>
      <c r="C34" s="1"/>
      <c r="D34" s="17">
        <v>5</v>
      </c>
      <c r="E34" s="17"/>
      <c r="F34" s="1" t="s">
        <v>120</v>
      </c>
      <c r="G34" s="4">
        <v>0</v>
      </c>
    </row>
    <row r="35" spans="1:7" ht="36" customHeight="1" hidden="1">
      <c r="A35" s="31"/>
      <c r="B35" s="17"/>
      <c r="C35" s="1"/>
      <c r="D35" s="17">
        <v>6</v>
      </c>
      <c r="E35" s="17"/>
      <c r="F35" s="1" t="s">
        <v>636</v>
      </c>
      <c r="G35" s="4">
        <v>0</v>
      </c>
    </row>
    <row r="36" spans="1:7" ht="33.75" customHeight="1" hidden="1">
      <c r="A36" s="31"/>
      <c r="B36" s="17"/>
      <c r="C36" s="1"/>
      <c r="D36" s="17">
        <v>7</v>
      </c>
      <c r="E36" s="17"/>
      <c r="F36" s="1" t="s">
        <v>587</v>
      </c>
      <c r="G36" s="4">
        <v>200</v>
      </c>
    </row>
    <row r="37" spans="1:7" ht="31.5" customHeight="1" hidden="1">
      <c r="A37" s="31"/>
      <c r="B37" s="17"/>
      <c r="C37" s="1"/>
      <c r="D37" s="17">
        <v>8</v>
      </c>
      <c r="E37" s="17"/>
      <c r="F37" s="1" t="s">
        <v>28</v>
      </c>
      <c r="G37" s="4">
        <v>87314</v>
      </c>
    </row>
    <row r="38" spans="1:7" ht="15" customHeight="1">
      <c r="A38" s="31"/>
      <c r="B38" s="17"/>
      <c r="C38" s="1">
        <v>4</v>
      </c>
      <c r="D38" s="17"/>
      <c r="E38" s="17"/>
      <c r="F38" s="1" t="s">
        <v>75</v>
      </c>
      <c r="G38" s="4">
        <f>SUM(G39:G40)</f>
        <v>592399</v>
      </c>
    </row>
    <row r="39" spans="1:7" ht="15" customHeight="1" hidden="1">
      <c r="A39" s="31"/>
      <c r="B39" s="17"/>
      <c r="C39" s="1"/>
      <c r="D39" s="17">
        <v>1</v>
      </c>
      <c r="E39" s="17"/>
      <c r="F39" s="1" t="s">
        <v>524</v>
      </c>
      <c r="G39" s="4">
        <v>106579</v>
      </c>
    </row>
    <row r="40" spans="1:7" ht="15" customHeight="1" hidden="1">
      <c r="A40" s="31"/>
      <c r="B40" s="17"/>
      <c r="C40" s="1"/>
      <c r="D40" s="17">
        <v>2</v>
      </c>
      <c r="E40" s="17"/>
      <c r="F40" s="1" t="s">
        <v>525</v>
      </c>
      <c r="G40" s="4">
        <v>485820</v>
      </c>
    </row>
    <row r="41" spans="1:7" ht="15.75" customHeight="1">
      <c r="A41" s="31"/>
      <c r="B41" s="17"/>
      <c r="C41" s="1">
        <v>5</v>
      </c>
      <c r="D41" s="17"/>
      <c r="E41" s="17"/>
      <c r="F41" s="1" t="s">
        <v>76</v>
      </c>
      <c r="G41" s="4">
        <f>G42</f>
        <v>448</v>
      </c>
    </row>
    <row r="42" spans="1:7" ht="15.75" customHeight="1" hidden="1">
      <c r="A42" s="31"/>
      <c r="B42" s="17"/>
      <c r="C42" s="1"/>
      <c r="D42" s="17">
        <v>1</v>
      </c>
      <c r="E42" s="17"/>
      <c r="F42" s="1" t="s">
        <v>76</v>
      </c>
      <c r="G42" s="4">
        <v>448</v>
      </c>
    </row>
    <row r="43" spans="1:7" ht="15.75">
      <c r="A43" s="31"/>
      <c r="B43" s="17">
        <v>5</v>
      </c>
      <c r="C43" s="1"/>
      <c r="D43" s="17"/>
      <c r="E43" s="17"/>
      <c r="F43" s="1" t="s">
        <v>77</v>
      </c>
      <c r="G43" s="4">
        <f>G44+G50+G52+G61</f>
        <v>457652</v>
      </c>
    </row>
    <row r="44" spans="1:7" ht="15" customHeight="1">
      <c r="A44" s="31"/>
      <c r="B44" s="17"/>
      <c r="C44" s="1">
        <v>2</v>
      </c>
      <c r="D44" s="17"/>
      <c r="E44" s="17"/>
      <c r="F44" s="1" t="s">
        <v>78</v>
      </c>
      <c r="G44" s="4">
        <f>SUM(G45:G49)</f>
        <v>191197</v>
      </c>
    </row>
    <row r="45" spans="1:7" ht="15" customHeight="1" hidden="1">
      <c r="A45" s="31"/>
      <c r="B45" s="17"/>
      <c r="C45" s="1"/>
      <c r="D45" s="17">
        <v>2</v>
      </c>
      <c r="E45" s="17"/>
      <c r="F45" s="1" t="s">
        <v>526</v>
      </c>
      <c r="G45" s="4">
        <v>0</v>
      </c>
    </row>
    <row r="46" spans="1:7" ht="15" customHeight="1" hidden="1">
      <c r="A46" s="31"/>
      <c r="B46" s="17"/>
      <c r="C46" s="1"/>
      <c r="D46" s="17">
        <v>4</v>
      </c>
      <c r="E46" s="17"/>
      <c r="F46" s="1" t="s">
        <v>527</v>
      </c>
      <c r="G46" s="4">
        <v>0</v>
      </c>
    </row>
    <row r="47" spans="1:7" ht="15" customHeight="1" hidden="1">
      <c r="A47" s="31"/>
      <c r="B47" s="17"/>
      <c r="C47" s="1"/>
      <c r="D47" s="17">
        <v>7</v>
      </c>
      <c r="E47" s="17"/>
      <c r="F47" s="1" t="s">
        <v>528</v>
      </c>
      <c r="G47" s="4">
        <v>135000</v>
      </c>
    </row>
    <row r="48" spans="1:7" ht="33" customHeight="1" hidden="1">
      <c r="A48" s="31"/>
      <c r="B48" s="17"/>
      <c r="C48" s="1"/>
      <c r="D48" s="17">
        <v>96</v>
      </c>
      <c r="E48" s="17"/>
      <c r="F48" s="1" t="s">
        <v>590</v>
      </c>
      <c r="G48" s="4">
        <v>48591</v>
      </c>
    </row>
    <row r="49" spans="1:7" ht="33" customHeight="1" hidden="1">
      <c r="A49" s="31"/>
      <c r="B49" s="17"/>
      <c r="C49" s="1"/>
      <c r="D49" s="17">
        <v>97</v>
      </c>
      <c r="E49" s="17"/>
      <c r="F49" s="1" t="s">
        <v>592</v>
      </c>
      <c r="G49" s="4">
        <v>7606</v>
      </c>
    </row>
    <row r="50" spans="1:7" ht="15.75" customHeight="1">
      <c r="A50" s="31"/>
      <c r="B50" s="17"/>
      <c r="C50" s="1">
        <v>3</v>
      </c>
      <c r="D50" s="17"/>
      <c r="E50" s="17"/>
      <c r="F50" s="1" t="s">
        <v>79</v>
      </c>
      <c r="G50" s="4">
        <f>G51</f>
        <v>60295</v>
      </c>
    </row>
    <row r="51" spans="1:7" ht="15" customHeight="1" hidden="1">
      <c r="A51" s="31"/>
      <c r="B51" s="17"/>
      <c r="C51" s="1"/>
      <c r="D51" s="17">
        <v>15</v>
      </c>
      <c r="E51" s="17"/>
      <c r="F51" s="1" t="s">
        <v>593</v>
      </c>
      <c r="G51" s="4">
        <v>60295</v>
      </c>
    </row>
    <row r="52" spans="1:7" ht="16.5" customHeight="1">
      <c r="A52" s="31"/>
      <c r="B52" s="17"/>
      <c r="C52" s="1">
        <v>4</v>
      </c>
      <c r="D52" s="17"/>
      <c r="E52" s="17"/>
      <c r="F52" s="1" t="s">
        <v>80</v>
      </c>
      <c r="G52" s="4">
        <f>SUM(G53:G60)</f>
        <v>177985</v>
      </c>
    </row>
    <row r="53" spans="1:7" ht="15.75" hidden="1">
      <c r="A53" s="31"/>
      <c r="B53" s="17"/>
      <c r="C53" s="1"/>
      <c r="D53" s="17">
        <v>1</v>
      </c>
      <c r="E53" s="17"/>
      <c r="F53" s="1" t="s">
        <v>594</v>
      </c>
      <c r="G53" s="4">
        <v>6625</v>
      </c>
    </row>
    <row r="54" spans="1:7" ht="15.75" hidden="1">
      <c r="A54" s="31"/>
      <c r="B54" s="17"/>
      <c r="C54" s="1"/>
      <c r="D54" s="17">
        <v>2</v>
      </c>
      <c r="E54" s="17"/>
      <c r="F54" s="1" t="s">
        <v>597</v>
      </c>
      <c r="G54" s="4">
        <v>31821</v>
      </c>
    </row>
    <row r="55" spans="1:7" ht="31.5" hidden="1">
      <c r="A55" s="31"/>
      <c r="B55" s="17"/>
      <c r="C55" s="1"/>
      <c r="D55" s="17">
        <v>3</v>
      </c>
      <c r="E55" s="17"/>
      <c r="F55" s="1" t="s">
        <v>280</v>
      </c>
      <c r="G55" s="4">
        <v>5646</v>
      </c>
    </row>
    <row r="56" spans="1:7" ht="15.75" hidden="1">
      <c r="A56" s="31"/>
      <c r="B56" s="17"/>
      <c r="C56" s="1"/>
      <c r="D56" s="17">
        <v>4</v>
      </c>
      <c r="E56" s="17"/>
      <c r="F56" s="1" t="s">
        <v>29</v>
      </c>
      <c r="G56" s="4">
        <v>1477</v>
      </c>
    </row>
    <row r="57" spans="1:7" ht="31.5" hidden="1">
      <c r="A57" s="31"/>
      <c r="B57" s="17"/>
      <c r="C57" s="1"/>
      <c r="D57" s="17">
        <v>5</v>
      </c>
      <c r="E57" s="17"/>
      <c r="F57" s="1" t="s">
        <v>529</v>
      </c>
      <c r="G57" s="4">
        <v>4062</v>
      </c>
    </row>
    <row r="58" spans="1:7" ht="34.5" customHeight="1" hidden="1">
      <c r="A58" s="31"/>
      <c r="B58" s="17"/>
      <c r="C58" s="1"/>
      <c r="D58" s="17">
        <v>14</v>
      </c>
      <c r="E58" s="17"/>
      <c r="F58" s="1" t="s">
        <v>281</v>
      </c>
      <c r="G58" s="4">
        <v>10235</v>
      </c>
    </row>
    <row r="59" spans="1:7" ht="15.75" customHeight="1" hidden="1">
      <c r="A59" s="31"/>
      <c r="B59" s="17"/>
      <c r="C59" s="1"/>
      <c r="D59" s="17">
        <v>18</v>
      </c>
      <c r="E59" s="17"/>
      <c r="F59" s="1" t="s">
        <v>600</v>
      </c>
      <c r="G59" s="4">
        <v>35524</v>
      </c>
    </row>
    <row r="60" spans="1:7" ht="38.25" customHeight="1" hidden="1">
      <c r="A60" s="31"/>
      <c r="B60" s="17"/>
      <c r="C60" s="1"/>
      <c r="D60" s="17">
        <v>20</v>
      </c>
      <c r="E60" s="17"/>
      <c r="F60" s="1" t="s">
        <v>530</v>
      </c>
      <c r="G60" s="4">
        <v>82595</v>
      </c>
    </row>
    <row r="61" spans="1:7" ht="16.5" customHeight="1">
      <c r="A61" s="31"/>
      <c r="B61" s="17"/>
      <c r="C61" s="1">
        <v>5</v>
      </c>
      <c r="D61" s="17"/>
      <c r="E61" s="17"/>
      <c r="F61" s="1" t="s">
        <v>324</v>
      </c>
      <c r="G61" s="4">
        <f>G62</f>
        <v>28175</v>
      </c>
    </row>
    <row r="62" spans="1:7" ht="16.5" customHeight="1" hidden="1">
      <c r="A62" s="31"/>
      <c r="B62" s="17"/>
      <c r="C62" s="1"/>
      <c r="D62" s="17">
        <v>2</v>
      </c>
      <c r="E62" s="17"/>
      <c r="F62" s="1" t="s">
        <v>325</v>
      </c>
      <c r="G62" s="4">
        <v>28175</v>
      </c>
    </row>
    <row r="63" spans="1:7" ht="15.75">
      <c r="A63" s="31"/>
      <c r="B63" s="17">
        <v>7</v>
      </c>
      <c r="C63" s="1"/>
      <c r="D63" s="17"/>
      <c r="E63" s="17"/>
      <c r="F63" s="1" t="s">
        <v>81</v>
      </c>
      <c r="G63" s="4">
        <f>SUM(G64)</f>
        <v>119</v>
      </c>
    </row>
    <row r="64" spans="1:7" ht="15" customHeight="1">
      <c r="A64" s="31"/>
      <c r="B64" s="17"/>
      <c r="C64" s="1">
        <v>1</v>
      </c>
      <c r="D64" s="17"/>
      <c r="E64" s="17"/>
      <c r="F64" s="1" t="s">
        <v>81</v>
      </c>
      <c r="G64" s="4">
        <f>G65</f>
        <v>119</v>
      </c>
    </row>
    <row r="65" spans="1:7" ht="15" customHeight="1" hidden="1">
      <c r="A65" s="31"/>
      <c r="B65" s="17"/>
      <c r="C65" s="1"/>
      <c r="D65" s="17">
        <v>10</v>
      </c>
      <c r="E65" s="17"/>
      <c r="F65" s="1" t="s">
        <v>601</v>
      </c>
      <c r="G65" s="4">
        <v>119</v>
      </c>
    </row>
    <row r="66" spans="1:7" ht="47.25">
      <c r="A66" s="31"/>
      <c r="B66" s="17">
        <v>8</v>
      </c>
      <c r="C66" s="1"/>
      <c r="D66" s="17"/>
      <c r="E66" s="17"/>
      <c r="F66" s="1" t="s">
        <v>82</v>
      </c>
      <c r="G66" s="4">
        <f>SUM(G67)</f>
        <v>415431</v>
      </c>
    </row>
    <row r="67" spans="1:7" ht="16.5" thickBot="1">
      <c r="A67" s="31"/>
      <c r="B67" s="17"/>
      <c r="C67" s="1">
        <v>1</v>
      </c>
      <c r="D67" s="17"/>
      <c r="E67" s="17"/>
      <c r="F67" s="1" t="s">
        <v>83</v>
      </c>
      <c r="G67" s="4">
        <f>SUM(G68:G77)</f>
        <v>415431</v>
      </c>
    </row>
    <row r="68" spans="1:7" ht="129.75" customHeight="1" hidden="1">
      <c r="A68" s="31"/>
      <c r="B68" s="17"/>
      <c r="C68" s="1"/>
      <c r="D68" s="17">
        <v>2</v>
      </c>
      <c r="E68" s="17"/>
      <c r="F68" s="7" t="s">
        <v>283</v>
      </c>
      <c r="G68" s="4">
        <v>386086</v>
      </c>
    </row>
    <row r="69" spans="1:7" ht="63" customHeight="1" hidden="1">
      <c r="A69" s="31"/>
      <c r="B69" s="17"/>
      <c r="C69" s="1"/>
      <c r="D69" s="17">
        <v>4</v>
      </c>
      <c r="E69" s="17"/>
      <c r="F69" s="7" t="s">
        <v>284</v>
      </c>
      <c r="G69" s="4">
        <v>11526</v>
      </c>
    </row>
    <row r="70" spans="1:7" ht="48" customHeight="1" hidden="1">
      <c r="A70" s="31"/>
      <c r="B70" s="17"/>
      <c r="C70" s="1"/>
      <c r="D70" s="17">
        <v>5</v>
      </c>
      <c r="E70" s="17"/>
      <c r="F70" s="1" t="s">
        <v>285</v>
      </c>
      <c r="G70" s="4">
        <v>4306</v>
      </c>
    </row>
    <row r="71" spans="1:7" ht="66.75" customHeight="1" hidden="1">
      <c r="A71" s="31"/>
      <c r="B71" s="17"/>
      <c r="C71" s="1"/>
      <c r="D71" s="17">
        <v>6</v>
      </c>
      <c r="E71" s="17"/>
      <c r="F71" s="1" t="s">
        <v>288</v>
      </c>
      <c r="G71" s="4">
        <v>3796</v>
      </c>
    </row>
    <row r="72" spans="1:7" ht="31.5" customHeight="1" hidden="1">
      <c r="A72" s="31"/>
      <c r="B72" s="17"/>
      <c r="C72" s="1"/>
      <c r="D72" s="17">
        <v>7</v>
      </c>
      <c r="E72" s="17"/>
      <c r="F72" s="1" t="s">
        <v>611</v>
      </c>
      <c r="G72" s="4">
        <v>361</v>
      </c>
    </row>
    <row r="73" spans="1:7" ht="15.75" hidden="1">
      <c r="A73" s="31"/>
      <c r="B73" s="17"/>
      <c r="C73" s="1"/>
      <c r="D73" s="17">
        <v>8</v>
      </c>
      <c r="E73" s="17"/>
      <c r="F73" s="1" t="s">
        <v>289</v>
      </c>
      <c r="G73" s="4">
        <v>4874</v>
      </c>
    </row>
    <row r="74" spans="1:7" ht="31.5" hidden="1">
      <c r="A74" s="31"/>
      <c r="B74" s="17"/>
      <c r="C74" s="1"/>
      <c r="D74" s="17">
        <v>9</v>
      </c>
      <c r="E74" s="17"/>
      <c r="F74" s="1" t="s">
        <v>290</v>
      </c>
      <c r="G74" s="4">
        <v>738</v>
      </c>
    </row>
    <row r="75" spans="1:7" ht="97.5" customHeight="1" hidden="1">
      <c r="A75" s="31"/>
      <c r="B75" s="17"/>
      <c r="C75" s="1"/>
      <c r="D75" s="17">
        <v>10</v>
      </c>
      <c r="E75" s="17"/>
      <c r="F75" s="7" t="s">
        <v>589</v>
      </c>
      <c r="G75" s="4">
        <v>862</v>
      </c>
    </row>
    <row r="76" spans="1:7" ht="33" customHeight="1" hidden="1">
      <c r="A76" s="31"/>
      <c r="B76" s="17"/>
      <c r="C76" s="1"/>
      <c r="D76" s="17">
        <v>12</v>
      </c>
      <c r="E76" s="17"/>
      <c r="F76" s="1" t="s">
        <v>615</v>
      </c>
      <c r="G76" s="4">
        <v>2808</v>
      </c>
    </row>
    <row r="77" spans="1:7" ht="33" customHeight="1" hidden="1" thickBot="1">
      <c r="A77" s="33"/>
      <c r="B77" s="34"/>
      <c r="C77" s="44"/>
      <c r="D77" s="34">
        <v>21</v>
      </c>
      <c r="E77" s="34"/>
      <c r="F77" s="44" t="s">
        <v>588</v>
      </c>
      <c r="G77" s="69">
        <v>74</v>
      </c>
    </row>
    <row r="78" spans="1:7" ht="22.5" customHeight="1" thickBot="1">
      <c r="A78" s="62">
        <v>2</v>
      </c>
      <c r="B78" s="63"/>
      <c r="C78" s="64"/>
      <c r="D78" s="63"/>
      <c r="E78" s="63"/>
      <c r="F78" s="64" t="s">
        <v>84</v>
      </c>
      <c r="G78" s="61">
        <f>G79+G89+G92+G96+G100</f>
        <v>65484</v>
      </c>
    </row>
    <row r="79" spans="1:7" ht="15.75">
      <c r="A79" s="30"/>
      <c r="B79" s="20">
        <v>1</v>
      </c>
      <c r="C79" s="25"/>
      <c r="D79" s="20"/>
      <c r="E79" s="20"/>
      <c r="F79" s="25" t="s">
        <v>85</v>
      </c>
      <c r="G79" s="23">
        <f>SUM(G80+G82+G84+G87)</f>
        <v>34215</v>
      </c>
    </row>
    <row r="80" spans="1:7" ht="15.75">
      <c r="A80" s="31"/>
      <c r="B80" s="17"/>
      <c r="C80" s="1">
        <v>1</v>
      </c>
      <c r="D80" s="17"/>
      <c r="E80" s="17"/>
      <c r="F80" s="1" t="s">
        <v>86</v>
      </c>
      <c r="G80" s="4">
        <f>G81</f>
        <v>245</v>
      </c>
    </row>
    <row r="81" spans="1:7" ht="15.75" hidden="1">
      <c r="A81" s="31"/>
      <c r="B81" s="17"/>
      <c r="C81" s="1"/>
      <c r="D81" s="17">
        <v>2</v>
      </c>
      <c r="E81" s="17"/>
      <c r="F81" s="1" t="s">
        <v>616</v>
      </c>
      <c r="G81" s="4">
        <v>245</v>
      </c>
    </row>
    <row r="82" spans="1:7" ht="32.25" customHeight="1">
      <c r="A82" s="31"/>
      <c r="B82" s="17"/>
      <c r="C82" s="1">
        <v>4</v>
      </c>
      <c r="D82" s="17"/>
      <c r="E82" s="17"/>
      <c r="F82" s="1" t="s">
        <v>354</v>
      </c>
      <c r="G82" s="4">
        <f>G83</f>
        <v>0</v>
      </c>
    </row>
    <row r="83" spans="1:7" ht="31.5" hidden="1">
      <c r="A83" s="31"/>
      <c r="B83" s="17"/>
      <c r="C83" s="1"/>
      <c r="D83" s="17">
        <v>2</v>
      </c>
      <c r="E83" s="17"/>
      <c r="F83" s="1" t="s">
        <v>63</v>
      </c>
      <c r="G83" s="4">
        <v>0</v>
      </c>
    </row>
    <row r="84" spans="1:7" ht="17.25" customHeight="1">
      <c r="A84" s="31"/>
      <c r="B84" s="17"/>
      <c r="C84" s="1">
        <v>5</v>
      </c>
      <c r="D84" s="17"/>
      <c r="E84" s="17"/>
      <c r="F84" s="1" t="s">
        <v>307</v>
      </c>
      <c r="G84" s="4">
        <f>G85+G86</f>
        <v>33970</v>
      </c>
    </row>
    <row r="85" spans="1:7" ht="15.75" hidden="1">
      <c r="A85" s="31"/>
      <c r="B85" s="17"/>
      <c r="C85" s="1"/>
      <c r="D85" s="17">
        <v>4</v>
      </c>
      <c r="E85" s="17"/>
      <c r="F85" s="1" t="s">
        <v>308</v>
      </c>
      <c r="G85" s="4">
        <v>23970</v>
      </c>
    </row>
    <row r="86" spans="1:7" ht="31.5" hidden="1">
      <c r="A86" s="31"/>
      <c r="B86" s="17"/>
      <c r="C86" s="1"/>
      <c r="D86" s="17">
        <v>5</v>
      </c>
      <c r="E86" s="17"/>
      <c r="F86" s="1" t="s">
        <v>38</v>
      </c>
      <c r="G86" s="4">
        <v>10000</v>
      </c>
    </row>
    <row r="87" spans="1:7" ht="16.5" customHeight="1">
      <c r="A87" s="31"/>
      <c r="B87" s="17"/>
      <c r="C87" s="1">
        <v>9</v>
      </c>
      <c r="D87" s="17"/>
      <c r="E87" s="17"/>
      <c r="F87" s="1" t="s">
        <v>87</v>
      </c>
      <c r="G87" s="4">
        <f>G88</f>
        <v>0</v>
      </c>
    </row>
    <row r="88" spans="1:7" ht="69" customHeight="1" hidden="1">
      <c r="A88" s="31"/>
      <c r="B88" s="17"/>
      <c r="C88" s="1"/>
      <c r="D88" s="17">
        <v>7</v>
      </c>
      <c r="E88" s="17"/>
      <c r="F88" s="1" t="s">
        <v>602</v>
      </c>
      <c r="G88" s="4">
        <v>0</v>
      </c>
    </row>
    <row r="89" spans="1:7" ht="35.25" customHeight="1">
      <c r="A89" s="31"/>
      <c r="B89" s="17">
        <v>2</v>
      </c>
      <c r="C89" s="1"/>
      <c r="D89" s="17"/>
      <c r="E89" s="17"/>
      <c r="F89" s="1" t="s">
        <v>463</v>
      </c>
      <c r="G89" s="4">
        <f>SUM(G90)</f>
        <v>210</v>
      </c>
    </row>
    <row r="90" spans="1:7" ht="38.25" customHeight="1">
      <c r="A90" s="31"/>
      <c r="B90" s="17"/>
      <c r="C90" s="1">
        <v>1</v>
      </c>
      <c r="D90" s="17"/>
      <c r="E90" s="17"/>
      <c r="F90" s="1" t="s">
        <v>464</v>
      </c>
      <c r="G90" s="4">
        <f>G91</f>
        <v>210</v>
      </c>
    </row>
    <row r="91" spans="1:7" ht="31.5" hidden="1">
      <c r="A91" s="31"/>
      <c r="B91" s="17"/>
      <c r="C91" s="1"/>
      <c r="D91" s="17">
        <v>2</v>
      </c>
      <c r="E91" s="17"/>
      <c r="F91" s="1" t="s">
        <v>603</v>
      </c>
      <c r="G91" s="4">
        <v>210</v>
      </c>
    </row>
    <row r="92" spans="1:7" ht="37.5" customHeight="1">
      <c r="A92" s="31"/>
      <c r="B92" s="27">
        <v>3</v>
      </c>
      <c r="C92" s="70"/>
      <c r="D92" s="71"/>
      <c r="E92" s="71"/>
      <c r="F92" s="72" t="s">
        <v>567</v>
      </c>
      <c r="G92" s="47">
        <f>SUM(G93)</f>
        <v>0</v>
      </c>
    </row>
    <row r="93" spans="1:7" ht="37.5" customHeight="1">
      <c r="A93" s="31"/>
      <c r="B93" s="17"/>
      <c r="C93" s="1">
        <v>1</v>
      </c>
      <c r="D93" s="73"/>
      <c r="E93" s="74"/>
      <c r="F93" s="1" t="s">
        <v>567</v>
      </c>
      <c r="G93" s="4">
        <f>SUM(G94:G95)</f>
        <v>0</v>
      </c>
    </row>
    <row r="94" spans="1:7" ht="31.5" hidden="1">
      <c r="A94" s="31"/>
      <c r="B94" s="17"/>
      <c r="C94" s="75"/>
      <c r="D94" s="17">
        <v>1</v>
      </c>
      <c r="E94" s="76"/>
      <c r="F94" s="1" t="s">
        <v>568</v>
      </c>
      <c r="G94" s="4">
        <v>0</v>
      </c>
    </row>
    <row r="95" spans="1:7" ht="31.5" hidden="1">
      <c r="A95" s="31"/>
      <c r="B95" s="17"/>
      <c r="C95" s="75"/>
      <c r="D95" s="17">
        <v>2</v>
      </c>
      <c r="E95" s="76"/>
      <c r="F95" s="1" t="s">
        <v>569</v>
      </c>
      <c r="G95" s="4">
        <v>0</v>
      </c>
    </row>
    <row r="96" spans="1:7" ht="64.5" customHeight="1">
      <c r="A96" s="31"/>
      <c r="B96" s="17">
        <v>4</v>
      </c>
      <c r="C96" s="1"/>
      <c r="D96" s="17"/>
      <c r="E96" s="17"/>
      <c r="F96" s="1" t="s">
        <v>467</v>
      </c>
      <c r="G96" s="4">
        <f>SUM(G97)</f>
        <v>0</v>
      </c>
    </row>
    <row r="97" spans="1:7" ht="72" customHeight="1">
      <c r="A97" s="31"/>
      <c r="B97" s="17"/>
      <c r="C97" s="1">
        <v>1</v>
      </c>
      <c r="D97" s="17"/>
      <c r="E97" s="17"/>
      <c r="F97" s="1" t="s">
        <v>328</v>
      </c>
      <c r="G97" s="4">
        <f>G98+G99</f>
        <v>0</v>
      </c>
    </row>
    <row r="98" spans="1:7" ht="33.75" customHeight="1" hidden="1">
      <c r="A98" s="31"/>
      <c r="B98" s="17"/>
      <c r="C98" s="1"/>
      <c r="D98" s="17">
        <v>5</v>
      </c>
      <c r="E98" s="17"/>
      <c r="F98" s="1" t="s">
        <v>585</v>
      </c>
      <c r="G98" s="4">
        <v>0</v>
      </c>
    </row>
    <row r="99" spans="1:7" ht="34.5" customHeight="1" hidden="1">
      <c r="A99" s="31"/>
      <c r="B99" s="17"/>
      <c r="C99" s="1"/>
      <c r="D99" s="17">
        <v>14</v>
      </c>
      <c r="E99" s="17"/>
      <c r="F99" s="1" t="s">
        <v>531</v>
      </c>
      <c r="G99" s="4">
        <v>0</v>
      </c>
    </row>
    <row r="100" spans="1:7" ht="22.5" customHeight="1">
      <c r="A100" s="31"/>
      <c r="B100" s="17">
        <v>6</v>
      </c>
      <c r="C100" s="1"/>
      <c r="D100" s="17"/>
      <c r="E100" s="17"/>
      <c r="F100" s="1" t="s">
        <v>88</v>
      </c>
      <c r="G100" s="4">
        <f>SUM(G101)</f>
        <v>31059</v>
      </c>
    </row>
    <row r="101" spans="1:7" ht="22.5" customHeight="1" thickBot="1">
      <c r="A101" s="77"/>
      <c r="B101" s="78"/>
      <c r="C101" s="12">
        <v>1</v>
      </c>
      <c r="D101" s="78"/>
      <c r="E101" s="78"/>
      <c r="F101" s="12" t="s">
        <v>88</v>
      </c>
      <c r="G101" s="45">
        <f>SUM(G102:G104)</f>
        <v>31059</v>
      </c>
    </row>
    <row r="102" spans="1:7" ht="31.5" hidden="1">
      <c r="A102" s="33"/>
      <c r="B102" s="34"/>
      <c r="C102" s="44"/>
      <c r="D102" s="66">
        <v>5</v>
      </c>
      <c r="E102" s="34"/>
      <c r="F102" s="72" t="s">
        <v>581</v>
      </c>
      <c r="G102" s="69">
        <v>800</v>
      </c>
    </row>
    <row r="103" spans="1:7" ht="15.75" hidden="1">
      <c r="A103" s="79"/>
      <c r="B103" s="27"/>
      <c r="C103" s="1"/>
      <c r="D103" s="17">
        <v>7</v>
      </c>
      <c r="E103" s="27"/>
      <c r="F103" s="1" t="s">
        <v>582</v>
      </c>
      <c r="G103" s="47"/>
    </row>
    <row r="104" spans="1:7" ht="16.5" hidden="1" thickBot="1">
      <c r="A104" s="77"/>
      <c r="B104" s="78"/>
      <c r="C104" s="80"/>
      <c r="D104" s="81">
        <v>9</v>
      </c>
      <c r="E104" s="78"/>
      <c r="F104" s="12" t="s">
        <v>260</v>
      </c>
      <c r="G104" s="45">
        <v>30259</v>
      </c>
    </row>
    <row r="105" spans="1:7" ht="23.25" customHeight="1" thickBot="1">
      <c r="A105" s="62">
        <v>3</v>
      </c>
      <c r="B105" s="63"/>
      <c r="C105" s="64"/>
      <c r="D105" s="63"/>
      <c r="E105" s="64"/>
      <c r="F105" s="64" t="s">
        <v>91</v>
      </c>
      <c r="G105" s="61">
        <f>G106+G110</f>
        <v>2202433</v>
      </c>
    </row>
    <row r="106" spans="1:7" ht="33" customHeight="1">
      <c r="A106" s="30"/>
      <c r="B106" s="20">
        <v>1</v>
      </c>
      <c r="C106" s="25"/>
      <c r="D106" s="20"/>
      <c r="E106" s="25"/>
      <c r="F106" s="25" t="s">
        <v>94</v>
      </c>
      <c r="G106" s="23">
        <f>G107</f>
        <v>1950137</v>
      </c>
    </row>
    <row r="107" spans="1:9" ht="32.25" customHeight="1">
      <c r="A107" s="31"/>
      <c r="B107" s="17"/>
      <c r="C107" s="1">
        <v>1</v>
      </c>
      <c r="D107" s="17"/>
      <c r="E107" s="1"/>
      <c r="F107" s="1" t="s">
        <v>94</v>
      </c>
      <c r="G107" s="4">
        <f>G108+G109</f>
        <v>1950137</v>
      </c>
      <c r="I107" s="50"/>
    </row>
    <row r="108" spans="1:9" ht="32.25" customHeight="1" hidden="1">
      <c r="A108" s="31"/>
      <c r="B108" s="17"/>
      <c r="C108" s="1"/>
      <c r="D108" s="17">
        <v>2</v>
      </c>
      <c r="E108" s="1"/>
      <c r="F108" s="1" t="s">
        <v>366</v>
      </c>
      <c r="G108" s="4">
        <v>26000</v>
      </c>
      <c r="I108" s="50"/>
    </row>
    <row r="109" spans="1:9" ht="17.25" customHeight="1" hidden="1">
      <c r="A109" s="31"/>
      <c r="B109" s="17"/>
      <c r="C109" s="1"/>
      <c r="D109" s="17">
        <v>3</v>
      </c>
      <c r="E109" s="1"/>
      <c r="F109" s="1" t="s">
        <v>291</v>
      </c>
      <c r="G109" s="4">
        <v>1924137</v>
      </c>
      <c r="I109" s="50"/>
    </row>
    <row r="110" spans="1:9" ht="15.75">
      <c r="A110" s="31"/>
      <c r="B110" s="17">
        <v>3</v>
      </c>
      <c r="C110" s="1"/>
      <c r="D110" s="17"/>
      <c r="E110" s="1"/>
      <c r="F110" s="1" t="s">
        <v>95</v>
      </c>
      <c r="G110" s="4">
        <f>G111+G114</f>
        <v>252296</v>
      </c>
      <c r="I110" s="50"/>
    </row>
    <row r="111" spans="1:7" ht="15.75" customHeight="1">
      <c r="A111" s="31"/>
      <c r="B111" s="17"/>
      <c r="C111" s="1">
        <v>1</v>
      </c>
      <c r="D111" s="17"/>
      <c r="E111" s="1"/>
      <c r="F111" s="1" t="s">
        <v>96</v>
      </c>
      <c r="G111" s="4">
        <f>G112+G113</f>
        <v>235296</v>
      </c>
    </row>
    <row r="112" spans="1:7" ht="15.75" customHeight="1" hidden="1">
      <c r="A112" s="31"/>
      <c r="B112" s="17"/>
      <c r="C112" s="1"/>
      <c r="D112" s="17">
        <v>1</v>
      </c>
      <c r="E112" s="1"/>
      <c r="F112" s="1" t="s">
        <v>554</v>
      </c>
      <c r="G112" s="4">
        <v>235296</v>
      </c>
    </row>
    <row r="113" spans="1:7" ht="17.25" customHeight="1" hidden="1">
      <c r="A113" s="33"/>
      <c r="B113" s="34"/>
      <c r="C113" s="44"/>
      <c r="D113" s="34">
        <v>2</v>
      </c>
      <c r="E113" s="44"/>
      <c r="F113" s="44" t="s">
        <v>555</v>
      </c>
      <c r="G113" s="69">
        <v>0</v>
      </c>
    </row>
    <row r="114" spans="1:7" ht="17.25" customHeight="1" thickBot="1">
      <c r="A114" s="31"/>
      <c r="B114" s="17"/>
      <c r="C114" s="1">
        <v>2</v>
      </c>
      <c r="D114" s="73"/>
      <c r="E114" s="74"/>
      <c r="F114" s="1" t="s">
        <v>562</v>
      </c>
      <c r="G114" s="4">
        <f>SUM(G115:G116)</f>
        <v>17000</v>
      </c>
    </row>
    <row r="115" spans="1:7" ht="17.25" customHeight="1" hidden="1">
      <c r="A115" s="31"/>
      <c r="B115" s="17"/>
      <c r="C115" s="1"/>
      <c r="D115" s="17">
        <v>1</v>
      </c>
      <c r="E115" s="76"/>
      <c r="F115" s="1" t="s">
        <v>562</v>
      </c>
      <c r="G115" s="4"/>
    </row>
    <row r="116" spans="1:7" ht="17.25" customHeight="1" hidden="1" thickBot="1">
      <c r="A116" s="77"/>
      <c r="B116" s="78"/>
      <c r="C116" s="12"/>
      <c r="D116" s="78">
        <v>2</v>
      </c>
      <c r="E116" s="82"/>
      <c r="F116" s="12" t="s">
        <v>563</v>
      </c>
      <c r="G116" s="45">
        <v>17000</v>
      </c>
    </row>
    <row r="117" spans="1:7" ht="19.5" customHeight="1" thickBot="1">
      <c r="A117" s="62">
        <v>4</v>
      </c>
      <c r="B117" s="63"/>
      <c r="C117" s="64"/>
      <c r="D117" s="63"/>
      <c r="E117" s="63"/>
      <c r="F117" s="83" t="s">
        <v>532</v>
      </c>
      <c r="G117" s="84">
        <f>G118+G122</f>
        <v>7708818</v>
      </c>
    </row>
    <row r="118" spans="1:7" ht="15" customHeight="1">
      <c r="A118" s="30"/>
      <c r="B118" s="20">
        <v>2</v>
      </c>
      <c r="C118" s="25"/>
      <c r="D118" s="20"/>
      <c r="E118" s="20"/>
      <c r="F118" s="25" t="s">
        <v>97</v>
      </c>
      <c r="G118" s="23">
        <f>G119</f>
        <v>7708818</v>
      </c>
    </row>
    <row r="119" spans="1:7" ht="18.75" customHeight="1" thickBot="1">
      <c r="A119" s="31"/>
      <c r="B119" s="17"/>
      <c r="C119" s="1">
        <v>2</v>
      </c>
      <c r="D119" s="17"/>
      <c r="E119" s="17"/>
      <c r="F119" s="1" t="s">
        <v>98</v>
      </c>
      <c r="G119" s="4">
        <f>G120+G121</f>
        <v>7708818</v>
      </c>
    </row>
    <row r="120" spans="1:7" ht="15" customHeight="1" hidden="1">
      <c r="A120" s="31"/>
      <c r="B120" s="17"/>
      <c r="C120" s="1"/>
      <c r="D120" s="17">
        <v>1</v>
      </c>
      <c r="E120" s="17"/>
      <c r="F120" s="1" t="s">
        <v>521</v>
      </c>
      <c r="G120" s="4">
        <f>858843+1203259</f>
        <v>2062102</v>
      </c>
    </row>
    <row r="121" spans="1:7" ht="20.25" customHeight="1" hidden="1">
      <c r="A121" s="31"/>
      <c r="B121" s="17"/>
      <c r="C121" s="1"/>
      <c r="D121" s="17">
        <v>2</v>
      </c>
      <c r="E121" s="17"/>
      <c r="F121" s="1" t="s">
        <v>303</v>
      </c>
      <c r="G121" s="4">
        <f>4258904+1387812</f>
        <v>5646716</v>
      </c>
    </row>
    <row r="122" spans="1:7" ht="24.75" customHeight="1" hidden="1">
      <c r="A122" s="85"/>
      <c r="B122" s="17">
        <v>3</v>
      </c>
      <c r="C122" s="76"/>
      <c r="D122" s="74"/>
      <c r="E122" s="74"/>
      <c r="F122" s="1" t="s">
        <v>357</v>
      </c>
      <c r="G122" s="4">
        <f>SUM(G123)</f>
        <v>0</v>
      </c>
    </row>
    <row r="123" spans="1:7" ht="33.75" customHeight="1" hidden="1">
      <c r="A123" s="85"/>
      <c r="B123" s="86"/>
      <c r="C123" s="1">
        <v>1</v>
      </c>
      <c r="D123" s="73"/>
      <c r="E123" s="74"/>
      <c r="F123" s="1" t="s">
        <v>358</v>
      </c>
      <c r="G123" s="4">
        <f>SUM(G124:G125)</f>
        <v>0</v>
      </c>
    </row>
    <row r="124" spans="1:7" ht="33" customHeight="1" hidden="1">
      <c r="A124" s="85"/>
      <c r="B124" s="86"/>
      <c r="C124" s="75">
        <v>3</v>
      </c>
      <c r="D124" s="17">
        <v>1</v>
      </c>
      <c r="E124" s="76"/>
      <c r="F124" s="1" t="s">
        <v>359</v>
      </c>
      <c r="G124" s="4">
        <v>0</v>
      </c>
    </row>
    <row r="125" spans="1:7" ht="34.5" customHeight="1" hidden="1" thickBot="1">
      <c r="A125" s="87"/>
      <c r="B125" s="88"/>
      <c r="C125" s="89">
        <v>3</v>
      </c>
      <c r="D125" s="78">
        <v>2</v>
      </c>
      <c r="E125" s="82"/>
      <c r="F125" s="12" t="s">
        <v>360</v>
      </c>
      <c r="G125" s="45">
        <v>0</v>
      </c>
    </row>
    <row r="126" spans="1:7" ht="36.75" customHeight="1" hidden="1" thickBot="1">
      <c r="A126" s="90">
        <v>6</v>
      </c>
      <c r="B126" s="63"/>
      <c r="C126" s="64"/>
      <c r="D126" s="63"/>
      <c r="E126" s="63"/>
      <c r="F126" s="83" t="s">
        <v>423</v>
      </c>
      <c r="G126" s="84">
        <f>SUM(G127)</f>
        <v>0</v>
      </c>
    </row>
    <row r="127" spans="1:7" ht="33" customHeight="1" hidden="1">
      <c r="A127" s="91"/>
      <c r="B127" s="66">
        <v>1</v>
      </c>
      <c r="C127" s="92"/>
      <c r="D127" s="93"/>
      <c r="E127" s="93"/>
      <c r="F127" s="94" t="s">
        <v>423</v>
      </c>
      <c r="G127" s="68">
        <f>SUM(G128)</f>
        <v>0</v>
      </c>
    </row>
    <row r="128" spans="1:7" ht="33.75" customHeight="1" hidden="1">
      <c r="A128" s="85"/>
      <c r="B128" s="86"/>
      <c r="C128" s="95">
        <v>1</v>
      </c>
      <c r="D128" s="96"/>
      <c r="E128" s="96"/>
      <c r="F128" s="2" t="s">
        <v>424</v>
      </c>
      <c r="G128" s="4">
        <f>SUM(G129)</f>
        <v>0</v>
      </c>
    </row>
    <row r="129" spans="1:7" ht="51.75" customHeight="1" hidden="1" thickBot="1">
      <c r="A129" s="87"/>
      <c r="B129" s="88"/>
      <c r="C129" s="97"/>
      <c r="D129" s="98">
        <v>2</v>
      </c>
      <c r="E129" s="99"/>
      <c r="F129" s="100" t="s">
        <v>425</v>
      </c>
      <c r="G129" s="45">
        <v>0</v>
      </c>
    </row>
    <row r="130" spans="1:7" ht="153.75" customHeight="1" thickBot="1">
      <c r="A130" s="101" t="s">
        <v>99</v>
      </c>
      <c r="B130" s="57" t="s">
        <v>100</v>
      </c>
      <c r="C130" s="102" t="s">
        <v>101</v>
      </c>
      <c r="D130" s="103" t="s">
        <v>138</v>
      </c>
      <c r="E130" s="103" t="s">
        <v>621</v>
      </c>
      <c r="F130" s="58" t="s">
        <v>67</v>
      </c>
      <c r="G130" s="59" t="s">
        <v>575</v>
      </c>
    </row>
    <row r="131" spans="1:7" ht="18.75" customHeight="1" thickBot="1">
      <c r="A131" s="104"/>
      <c r="B131" s="105"/>
      <c r="C131" s="60"/>
      <c r="D131" s="106"/>
      <c r="E131" s="106"/>
      <c r="F131" s="60" t="s">
        <v>533</v>
      </c>
      <c r="G131" s="107">
        <f>G132+G156+G164+G168+G203+G240+G296+G332+G342+G382+G392+G403+G434+G441</f>
        <v>19893639</v>
      </c>
    </row>
    <row r="132" spans="1:7" ht="16.5" thickBot="1">
      <c r="A132" s="108">
        <v>1</v>
      </c>
      <c r="B132" s="63"/>
      <c r="C132" s="109"/>
      <c r="D132" s="110"/>
      <c r="E132" s="110"/>
      <c r="F132" s="64" t="s">
        <v>139</v>
      </c>
      <c r="G132" s="61">
        <f>G133+G143+G152</f>
        <v>215792</v>
      </c>
    </row>
    <row r="133" spans="1:7" ht="34.5" customHeight="1">
      <c r="A133" s="111"/>
      <c r="B133" s="66">
        <v>1</v>
      </c>
      <c r="C133" s="112"/>
      <c r="D133" s="113"/>
      <c r="E133" s="113"/>
      <c r="F133" s="67" t="s">
        <v>429</v>
      </c>
      <c r="G133" s="68">
        <f>G134+G137+G140</f>
        <v>148867</v>
      </c>
    </row>
    <row r="134" spans="1:7" ht="16.5" customHeight="1">
      <c r="A134" s="16"/>
      <c r="B134" s="17"/>
      <c r="C134" s="18">
        <v>112</v>
      </c>
      <c r="D134" s="15"/>
      <c r="E134" s="15"/>
      <c r="F134" s="1" t="s">
        <v>171</v>
      </c>
      <c r="G134" s="4">
        <f>G135+G136</f>
        <v>15455</v>
      </c>
    </row>
    <row r="135" spans="1:7" ht="31.5" customHeight="1">
      <c r="A135" s="16"/>
      <c r="B135" s="17"/>
      <c r="C135" s="18"/>
      <c r="D135" s="15">
        <v>1</v>
      </c>
      <c r="E135" s="15"/>
      <c r="F135" s="1" t="s">
        <v>684</v>
      </c>
      <c r="G135" s="4">
        <f>14959+496</f>
        <v>15455</v>
      </c>
    </row>
    <row r="136" spans="1:7" ht="17.25" customHeight="1">
      <c r="A136" s="16"/>
      <c r="B136" s="17"/>
      <c r="C136" s="18"/>
      <c r="D136" s="15">
        <v>3</v>
      </c>
      <c r="E136" s="15"/>
      <c r="F136" s="1" t="s">
        <v>103</v>
      </c>
      <c r="G136" s="4">
        <v>0</v>
      </c>
    </row>
    <row r="137" spans="1:7" ht="15.75">
      <c r="A137" s="16"/>
      <c r="B137" s="17"/>
      <c r="C137" s="18">
        <v>122</v>
      </c>
      <c r="D137" s="15"/>
      <c r="E137" s="15"/>
      <c r="F137" s="1" t="s">
        <v>148</v>
      </c>
      <c r="G137" s="4">
        <f>G138+G139</f>
        <v>84951</v>
      </c>
    </row>
    <row r="138" spans="1:7" ht="15.75">
      <c r="A138" s="16"/>
      <c r="B138" s="17"/>
      <c r="C138" s="18"/>
      <c r="D138" s="15">
        <v>1</v>
      </c>
      <c r="E138" s="15"/>
      <c r="F138" s="1" t="s">
        <v>0</v>
      </c>
      <c r="G138" s="4">
        <f>76138+5586+1877</f>
        <v>83601</v>
      </c>
    </row>
    <row r="139" spans="1:7" ht="15.75" customHeight="1">
      <c r="A139" s="16"/>
      <c r="B139" s="17"/>
      <c r="C139" s="18"/>
      <c r="D139" s="15">
        <v>3</v>
      </c>
      <c r="E139" s="15"/>
      <c r="F139" s="1" t="s">
        <v>103</v>
      </c>
      <c r="G139" s="3">
        <v>1350</v>
      </c>
    </row>
    <row r="140" spans="1:7" ht="30.75" customHeight="1">
      <c r="A140" s="16"/>
      <c r="B140" s="17"/>
      <c r="C140" s="18">
        <v>123</v>
      </c>
      <c r="D140" s="15"/>
      <c r="E140" s="15"/>
      <c r="F140" s="1" t="s">
        <v>149</v>
      </c>
      <c r="G140" s="4">
        <f>G141+G142</f>
        <v>48461</v>
      </c>
    </row>
    <row r="141" spans="1:7" ht="31.5">
      <c r="A141" s="16"/>
      <c r="B141" s="17"/>
      <c r="C141" s="18"/>
      <c r="D141" s="15">
        <v>1</v>
      </c>
      <c r="E141" s="15"/>
      <c r="F141" s="1" t="s">
        <v>1</v>
      </c>
      <c r="G141" s="4">
        <f>49975+194+231-601-1877+539</f>
        <v>48461</v>
      </c>
    </row>
    <row r="142" spans="1:7" ht="15.75" customHeight="1">
      <c r="A142" s="16"/>
      <c r="B142" s="17"/>
      <c r="C142" s="18"/>
      <c r="D142" s="15">
        <v>22</v>
      </c>
      <c r="E142" s="15"/>
      <c r="F142" s="1" t="s">
        <v>103</v>
      </c>
      <c r="G142" s="3">
        <v>0</v>
      </c>
    </row>
    <row r="143" spans="1:7" ht="15.75">
      <c r="A143" s="16"/>
      <c r="B143" s="17">
        <v>2</v>
      </c>
      <c r="C143" s="18"/>
      <c r="D143" s="15"/>
      <c r="E143" s="15"/>
      <c r="F143" s="1" t="s">
        <v>152</v>
      </c>
      <c r="G143" s="4">
        <f>G144</f>
        <v>39392</v>
      </c>
    </row>
    <row r="144" spans="1:7" ht="15.75">
      <c r="A144" s="16"/>
      <c r="B144" s="17"/>
      <c r="C144" s="18">
        <v>452</v>
      </c>
      <c r="D144" s="15"/>
      <c r="E144" s="15"/>
      <c r="F144" s="1" t="s">
        <v>157</v>
      </c>
      <c r="G144" s="4">
        <f>SUM(G145:G151)</f>
        <v>39392</v>
      </c>
    </row>
    <row r="145" spans="1:7" ht="48" customHeight="1">
      <c r="A145" s="16"/>
      <c r="B145" s="17"/>
      <c r="C145" s="18"/>
      <c r="D145" s="15">
        <v>1</v>
      </c>
      <c r="E145" s="15"/>
      <c r="F145" s="1" t="s">
        <v>318</v>
      </c>
      <c r="G145" s="4">
        <f>27990+335-565</f>
        <v>27760</v>
      </c>
    </row>
    <row r="146" spans="1:7" ht="16.5" customHeight="1">
      <c r="A146" s="16"/>
      <c r="B146" s="17"/>
      <c r="C146" s="18"/>
      <c r="D146" s="15">
        <v>3</v>
      </c>
      <c r="E146" s="15"/>
      <c r="F146" s="1" t="s">
        <v>156</v>
      </c>
      <c r="G146" s="3">
        <v>7865</v>
      </c>
    </row>
    <row r="147" spans="1:7" ht="35.25" customHeight="1">
      <c r="A147" s="16"/>
      <c r="B147" s="17"/>
      <c r="C147" s="18"/>
      <c r="D147" s="15">
        <v>10</v>
      </c>
      <c r="E147" s="15"/>
      <c r="F147" s="1" t="s">
        <v>105</v>
      </c>
      <c r="G147" s="3">
        <v>1487</v>
      </c>
    </row>
    <row r="148" spans="1:7" ht="33" customHeight="1">
      <c r="A148" s="16"/>
      <c r="B148" s="17"/>
      <c r="C148" s="18"/>
      <c r="D148" s="15">
        <v>11</v>
      </c>
      <c r="E148" s="15"/>
      <c r="F148" s="1" t="s">
        <v>154</v>
      </c>
      <c r="G148" s="3">
        <v>0</v>
      </c>
    </row>
    <row r="149" spans="1:7" ht="16.5" customHeight="1">
      <c r="A149" s="16"/>
      <c r="B149" s="17"/>
      <c r="C149" s="18"/>
      <c r="D149" s="15">
        <v>18</v>
      </c>
      <c r="E149" s="15"/>
      <c r="F149" s="1" t="s">
        <v>103</v>
      </c>
      <c r="G149" s="3">
        <v>0</v>
      </c>
    </row>
    <row r="150" spans="1:7" ht="16.5" customHeight="1">
      <c r="A150" s="16"/>
      <c r="B150" s="17"/>
      <c r="C150" s="18"/>
      <c r="D150" s="15">
        <v>28</v>
      </c>
      <c r="E150" s="15"/>
      <c r="F150" s="1" t="s">
        <v>430</v>
      </c>
      <c r="G150" s="3">
        <v>0</v>
      </c>
    </row>
    <row r="151" spans="1:7" ht="49.5" customHeight="1">
      <c r="A151" s="16"/>
      <c r="B151" s="17"/>
      <c r="C151" s="18"/>
      <c r="D151" s="15">
        <v>33</v>
      </c>
      <c r="E151" s="15"/>
      <c r="F151" s="1" t="s">
        <v>480</v>
      </c>
      <c r="G151" s="3">
        <f>6227-3947</f>
        <v>2280</v>
      </c>
    </row>
    <row r="152" spans="1:7" ht="17.25" customHeight="1">
      <c r="A152" s="16"/>
      <c r="B152" s="17">
        <v>5</v>
      </c>
      <c r="C152" s="18"/>
      <c r="D152" s="15"/>
      <c r="E152" s="15"/>
      <c r="F152" s="1" t="s">
        <v>158</v>
      </c>
      <c r="G152" s="4">
        <f>G153</f>
        <v>27533</v>
      </c>
    </row>
    <row r="153" spans="1:7" ht="38.25" customHeight="1">
      <c r="A153" s="16"/>
      <c r="B153" s="17"/>
      <c r="C153" s="18">
        <v>453</v>
      </c>
      <c r="D153" s="15"/>
      <c r="E153" s="15"/>
      <c r="F153" s="1" t="s">
        <v>159</v>
      </c>
      <c r="G153" s="4">
        <f>SUM(G154:G155)</f>
        <v>27533</v>
      </c>
    </row>
    <row r="154" spans="1:7" ht="51.75" customHeight="1">
      <c r="A154" s="16"/>
      <c r="B154" s="17"/>
      <c r="C154" s="18"/>
      <c r="D154" s="15">
        <v>1</v>
      </c>
      <c r="E154" s="15"/>
      <c r="F154" s="1" t="s">
        <v>540</v>
      </c>
      <c r="G154" s="4">
        <f>25931+1602</f>
        <v>27533</v>
      </c>
    </row>
    <row r="155" spans="1:7" ht="18" customHeight="1" thickBot="1">
      <c r="A155" s="16"/>
      <c r="B155" s="17"/>
      <c r="C155" s="18"/>
      <c r="D155" s="15">
        <v>4</v>
      </c>
      <c r="E155" s="15"/>
      <c r="F155" s="1" t="s">
        <v>103</v>
      </c>
      <c r="G155" s="3">
        <v>0</v>
      </c>
    </row>
    <row r="156" spans="1:7" ht="16.5" thickBot="1">
      <c r="A156" s="114">
        <v>2</v>
      </c>
      <c r="B156" s="115"/>
      <c r="C156" s="116"/>
      <c r="D156" s="117"/>
      <c r="E156" s="117"/>
      <c r="F156" s="118" t="s">
        <v>160</v>
      </c>
      <c r="G156" s="119">
        <f>G157+G160</f>
        <v>41892</v>
      </c>
    </row>
    <row r="157" spans="1:7" ht="16.5" customHeight="1">
      <c r="A157" s="19"/>
      <c r="B157" s="20">
        <v>1</v>
      </c>
      <c r="C157" s="21"/>
      <c r="D157" s="22"/>
      <c r="E157" s="22"/>
      <c r="F157" s="25" t="s">
        <v>161</v>
      </c>
      <c r="G157" s="23">
        <f>G158</f>
        <v>23087</v>
      </c>
    </row>
    <row r="158" spans="1:7" ht="15.75">
      <c r="A158" s="16"/>
      <c r="B158" s="17"/>
      <c r="C158" s="18">
        <v>122</v>
      </c>
      <c r="D158" s="15"/>
      <c r="E158" s="15"/>
      <c r="F158" s="1" t="s">
        <v>148</v>
      </c>
      <c r="G158" s="4">
        <f>SUM(G159)</f>
        <v>23087</v>
      </c>
    </row>
    <row r="159" spans="1:7" ht="18" customHeight="1">
      <c r="A159" s="16"/>
      <c r="B159" s="17"/>
      <c r="C159" s="18"/>
      <c r="D159" s="15">
        <v>5</v>
      </c>
      <c r="E159" s="15"/>
      <c r="F159" s="1" t="s">
        <v>163</v>
      </c>
      <c r="G159" s="4">
        <v>23087</v>
      </c>
    </row>
    <row r="160" spans="1:7" ht="15.75" customHeight="1">
      <c r="A160" s="16"/>
      <c r="B160" s="17">
        <v>2</v>
      </c>
      <c r="C160" s="18"/>
      <c r="D160" s="15"/>
      <c r="E160" s="15"/>
      <c r="F160" s="1" t="s">
        <v>164</v>
      </c>
      <c r="G160" s="4">
        <f>G161</f>
        <v>18805</v>
      </c>
    </row>
    <row r="161" spans="1:7" ht="17.25" customHeight="1">
      <c r="A161" s="16"/>
      <c r="B161" s="17"/>
      <c r="C161" s="18">
        <v>122</v>
      </c>
      <c r="D161" s="15"/>
      <c r="E161" s="15"/>
      <c r="F161" s="1" t="s">
        <v>148</v>
      </c>
      <c r="G161" s="4">
        <f>G162+G163</f>
        <v>18805</v>
      </c>
    </row>
    <row r="162" spans="1:7" ht="36.75" customHeight="1">
      <c r="A162" s="16"/>
      <c r="B162" s="17"/>
      <c r="C162" s="18"/>
      <c r="D162" s="15">
        <v>6</v>
      </c>
      <c r="E162" s="15"/>
      <c r="F162" s="1" t="s">
        <v>165</v>
      </c>
      <c r="G162" s="4">
        <v>17905</v>
      </c>
    </row>
    <row r="163" spans="1:7" ht="53.25" customHeight="1" thickBot="1">
      <c r="A163" s="120"/>
      <c r="B163" s="78"/>
      <c r="C163" s="121"/>
      <c r="D163" s="122">
        <v>7</v>
      </c>
      <c r="E163" s="122"/>
      <c r="F163" s="12" t="s">
        <v>614</v>
      </c>
      <c r="G163" s="45">
        <v>900</v>
      </c>
    </row>
    <row r="164" spans="1:7" ht="33" customHeight="1" thickBot="1">
      <c r="A164" s="108">
        <v>3</v>
      </c>
      <c r="B164" s="63"/>
      <c r="C164" s="109"/>
      <c r="D164" s="110"/>
      <c r="E164" s="110"/>
      <c r="F164" s="64" t="s">
        <v>166</v>
      </c>
      <c r="G164" s="61">
        <f>G165</f>
        <v>128538</v>
      </c>
    </row>
    <row r="165" spans="1:7" ht="21.75" customHeight="1">
      <c r="A165" s="111"/>
      <c r="B165" s="66">
        <v>9</v>
      </c>
      <c r="C165" s="112"/>
      <c r="D165" s="113"/>
      <c r="E165" s="113"/>
      <c r="F165" s="67" t="s">
        <v>432</v>
      </c>
      <c r="G165" s="68">
        <f>G166</f>
        <v>128538</v>
      </c>
    </row>
    <row r="166" spans="1:7" ht="34.5" customHeight="1">
      <c r="A166" s="16"/>
      <c r="B166" s="17"/>
      <c r="C166" s="18">
        <v>458</v>
      </c>
      <c r="D166" s="15"/>
      <c r="E166" s="15"/>
      <c r="F166" s="1" t="s">
        <v>167</v>
      </c>
      <c r="G166" s="4">
        <f>G167</f>
        <v>128538</v>
      </c>
    </row>
    <row r="167" spans="1:7" ht="17.25" customHeight="1" thickBot="1">
      <c r="A167" s="16"/>
      <c r="B167" s="17"/>
      <c r="C167" s="18"/>
      <c r="D167" s="15">
        <v>21</v>
      </c>
      <c r="E167" s="15"/>
      <c r="F167" s="1" t="s">
        <v>313</v>
      </c>
      <c r="G167" s="4">
        <f>127469+1069</f>
        <v>128538</v>
      </c>
    </row>
    <row r="168" spans="1:7" ht="18.75" customHeight="1" thickBot="1">
      <c r="A168" s="108">
        <v>4</v>
      </c>
      <c r="B168" s="63"/>
      <c r="C168" s="109"/>
      <c r="D168" s="110"/>
      <c r="E168" s="110"/>
      <c r="F168" s="64" t="s">
        <v>168</v>
      </c>
      <c r="G168" s="61">
        <f>G169+G177+G183</f>
        <v>7855995</v>
      </c>
    </row>
    <row r="169" spans="1:7" ht="15.75">
      <c r="A169" s="19"/>
      <c r="B169" s="20">
        <v>1</v>
      </c>
      <c r="C169" s="21"/>
      <c r="D169" s="22"/>
      <c r="E169" s="22"/>
      <c r="F169" s="25" t="s">
        <v>169</v>
      </c>
      <c r="G169" s="23">
        <f>G170</f>
        <v>1908930</v>
      </c>
    </row>
    <row r="170" spans="1:7" ht="15.75">
      <c r="A170" s="16"/>
      <c r="B170" s="17"/>
      <c r="C170" s="18">
        <v>464</v>
      </c>
      <c r="D170" s="15"/>
      <c r="E170" s="15"/>
      <c r="F170" s="1" t="s">
        <v>368</v>
      </c>
      <c r="G170" s="4">
        <f>SUM(G171+G174)</f>
        <v>1908930</v>
      </c>
    </row>
    <row r="171" spans="1:7" ht="15.75">
      <c r="A171" s="16"/>
      <c r="B171" s="17"/>
      <c r="C171" s="18"/>
      <c r="D171" s="15">
        <v>9</v>
      </c>
      <c r="E171" s="15"/>
      <c r="F171" s="1" t="s">
        <v>434</v>
      </c>
      <c r="G171" s="4">
        <f>SUM(G172:G173)</f>
        <v>1551282</v>
      </c>
    </row>
    <row r="172" spans="1:7" ht="15.75" hidden="1">
      <c r="A172" s="16"/>
      <c r="B172" s="17"/>
      <c r="C172" s="18"/>
      <c r="D172" s="15"/>
      <c r="E172" s="15"/>
      <c r="F172" s="67" t="s">
        <v>55</v>
      </c>
      <c r="G172" s="4">
        <v>15762</v>
      </c>
    </row>
    <row r="173" spans="1:7" ht="15.75" hidden="1">
      <c r="A173" s="16"/>
      <c r="B173" s="17"/>
      <c r="C173" s="18"/>
      <c r="D173" s="15"/>
      <c r="E173" s="15"/>
      <c r="F173" s="1" t="s">
        <v>56</v>
      </c>
      <c r="G173" s="4">
        <f>1509307+26213</f>
        <v>1535520</v>
      </c>
    </row>
    <row r="174" spans="1:7" ht="31.5">
      <c r="A174" s="16"/>
      <c r="B174" s="17"/>
      <c r="C174" s="18"/>
      <c r="D174" s="15">
        <v>40</v>
      </c>
      <c r="E174" s="15"/>
      <c r="F174" s="1" t="s">
        <v>421</v>
      </c>
      <c r="G174" s="4">
        <f>SUM(G175:G176)</f>
        <v>357648</v>
      </c>
    </row>
    <row r="175" spans="1:7" ht="15.75" hidden="1">
      <c r="A175" s="16"/>
      <c r="B175" s="17"/>
      <c r="C175" s="18"/>
      <c r="D175" s="15"/>
      <c r="E175" s="15"/>
      <c r="F175" s="67" t="s">
        <v>55</v>
      </c>
      <c r="G175" s="4">
        <f>350367+7281</f>
        <v>357648</v>
      </c>
    </row>
    <row r="176" spans="1:7" ht="15.75" hidden="1">
      <c r="A176" s="16"/>
      <c r="B176" s="17"/>
      <c r="C176" s="18"/>
      <c r="D176" s="15"/>
      <c r="E176" s="15"/>
      <c r="F176" s="1" t="s">
        <v>56</v>
      </c>
      <c r="G176" s="4">
        <v>0</v>
      </c>
    </row>
    <row r="177" spans="1:7" ht="15.75">
      <c r="A177" s="16"/>
      <c r="B177" s="17">
        <v>2</v>
      </c>
      <c r="C177" s="18"/>
      <c r="D177" s="15"/>
      <c r="E177" s="15"/>
      <c r="F177" s="1" t="s">
        <v>315</v>
      </c>
      <c r="G177" s="4">
        <f>G178</f>
        <v>5700342</v>
      </c>
    </row>
    <row r="178" spans="1:7" ht="15.75">
      <c r="A178" s="16"/>
      <c r="B178" s="17"/>
      <c r="C178" s="18">
        <v>464</v>
      </c>
      <c r="D178" s="15"/>
      <c r="E178" s="15"/>
      <c r="F178" s="1" t="s">
        <v>368</v>
      </c>
      <c r="G178" s="4">
        <f>SUM(G179+G182)</f>
        <v>5700342</v>
      </c>
    </row>
    <row r="179" spans="1:7" ht="15.75">
      <c r="A179" s="16"/>
      <c r="B179" s="17"/>
      <c r="C179" s="18"/>
      <c r="D179" s="15">
        <v>3</v>
      </c>
      <c r="E179" s="15"/>
      <c r="F179" s="1" t="s">
        <v>170</v>
      </c>
      <c r="G179" s="4">
        <f>SUM(G180:G181)</f>
        <v>5278744</v>
      </c>
    </row>
    <row r="180" spans="1:7" ht="15.75" hidden="1">
      <c r="A180" s="16"/>
      <c r="B180" s="17"/>
      <c r="C180" s="18"/>
      <c r="D180" s="15"/>
      <c r="E180" s="15"/>
      <c r="F180" s="67" t="s">
        <v>55</v>
      </c>
      <c r="G180" s="4">
        <f>184122-45067</f>
        <v>139055</v>
      </c>
    </row>
    <row r="181" spans="1:7" ht="15.75" hidden="1">
      <c r="A181" s="16"/>
      <c r="B181" s="17"/>
      <c r="C181" s="18"/>
      <c r="D181" s="15"/>
      <c r="E181" s="15"/>
      <c r="F181" s="1" t="s">
        <v>56</v>
      </c>
      <c r="G181" s="4">
        <f>5107276+683+32310-580</f>
        <v>5139689</v>
      </c>
    </row>
    <row r="182" spans="1:7" ht="15.75">
      <c r="A182" s="16"/>
      <c r="B182" s="17"/>
      <c r="C182" s="18"/>
      <c r="D182" s="15">
        <v>6</v>
      </c>
      <c r="E182" s="15"/>
      <c r="F182" s="1" t="s">
        <v>53</v>
      </c>
      <c r="G182" s="4">
        <f>418581+3017</f>
        <v>421598</v>
      </c>
    </row>
    <row r="183" spans="1:7" ht="15.75">
      <c r="A183" s="16"/>
      <c r="B183" s="17">
        <v>9</v>
      </c>
      <c r="C183" s="18"/>
      <c r="D183" s="15"/>
      <c r="E183" s="15"/>
      <c r="F183" s="1" t="s">
        <v>263</v>
      </c>
      <c r="G183" s="4">
        <f>G184+G199</f>
        <v>246723</v>
      </c>
    </row>
    <row r="184" spans="1:7" ht="15.75">
      <c r="A184" s="16"/>
      <c r="B184" s="17"/>
      <c r="C184" s="18">
        <v>464</v>
      </c>
      <c r="D184" s="15"/>
      <c r="E184" s="15"/>
      <c r="F184" s="1" t="s">
        <v>368</v>
      </c>
      <c r="G184" s="4">
        <f>G185+G186+G187+G188+G189+G190+G193+G196</f>
        <v>246658</v>
      </c>
    </row>
    <row r="185" spans="1:7" ht="36" customHeight="1">
      <c r="A185" s="16"/>
      <c r="B185" s="17"/>
      <c r="C185" s="18"/>
      <c r="D185" s="15">
        <v>1</v>
      </c>
      <c r="E185" s="15"/>
      <c r="F185" s="1" t="s">
        <v>294</v>
      </c>
      <c r="G185" s="4">
        <f>29569+919-1217</f>
        <v>29271</v>
      </c>
    </row>
    <row r="186" spans="1:7" ht="36" customHeight="1">
      <c r="A186" s="16"/>
      <c r="B186" s="17"/>
      <c r="C186" s="18"/>
      <c r="D186" s="15">
        <v>4</v>
      </c>
      <c r="E186" s="15"/>
      <c r="F186" s="1" t="s">
        <v>411</v>
      </c>
      <c r="G186" s="3">
        <v>0</v>
      </c>
    </row>
    <row r="187" spans="1:7" ht="33" customHeight="1">
      <c r="A187" s="16"/>
      <c r="B187" s="17"/>
      <c r="C187" s="18"/>
      <c r="D187" s="15">
        <v>5</v>
      </c>
      <c r="E187" s="15"/>
      <c r="F187" s="1" t="s">
        <v>504</v>
      </c>
      <c r="G187" s="3">
        <f>49424+19838</f>
        <v>69262</v>
      </c>
    </row>
    <row r="188" spans="1:7" ht="37.5" customHeight="1">
      <c r="A188" s="16"/>
      <c r="B188" s="17"/>
      <c r="C188" s="18"/>
      <c r="D188" s="15">
        <v>7</v>
      </c>
      <c r="E188" s="15"/>
      <c r="F188" s="1" t="s">
        <v>54</v>
      </c>
      <c r="G188" s="3">
        <v>1100</v>
      </c>
    </row>
    <row r="189" spans="1:7" ht="18" customHeight="1">
      <c r="A189" s="16"/>
      <c r="B189" s="17"/>
      <c r="C189" s="18"/>
      <c r="D189" s="15">
        <v>12</v>
      </c>
      <c r="E189" s="15"/>
      <c r="F189" s="1" t="s">
        <v>103</v>
      </c>
      <c r="G189" s="4">
        <v>0</v>
      </c>
    </row>
    <row r="190" spans="1:7" ht="47.25" customHeight="1">
      <c r="A190" s="26"/>
      <c r="B190" s="27"/>
      <c r="C190" s="28"/>
      <c r="D190" s="29">
        <v>15</v>
      </c>
      <c r="E190" s="15"/>
      <c r="F190" s="72" t="s">
        <v>436</v>
      </c>
      <c r="G190" s="47">
        <f>SUM(G191:G192)</f>
        <v>84376</v>
      </c>
    </row>
    <row r="191" spans="1:7" ht="18" customHeight="1" hidden="1">
      <c r="A191" s="26"/>
      <c r="B191" s="27"/>
      <c r="C191" s="28"/>
      <c r="D191" s="29"/>
      <c r="E191" s="15"/>
      <c r="F191" s="1" t="s">
        <v>55</v>
      </c>
      <c r="G191" s="123">
        <f>89170-4794</f>
        <v>84376</v>
      </c>
    </row>
    <row r="192" spans="1:7" ht="18" customHeight="1" hidden="1">
      <c r="A192" s="26"/>
      <c r="B192" s="27"/>
      <c r="C192" s="28"/>
      <c r="D192" s="29"/>
      <c r="E192" s="15"/>
      <c r="F192" s="1" t="s">
        <v>56</v>
      </c>
      <c r="G192" s="4">
        <v>0</v>
      </c>
    </row>
    <row r="193" spans="1:7" ht="32.25" customHeight="1">
      <c r="A193" s="16"/>
      <c r="B193" s="17"/>
      <c r="C193" s="18"/>
      <c r="D193" s="124">
        <v>20</v>
      </c>
      <c r="E193" s="29"/>
      <c r="F193" s="125" t="s">
        <v>438</v>
      </c>
      <c r="G193" s="4">
        <f>SUM(G194:G195)</f>
        <v>9559</v>
      </c>
    </row>
    <row r="194" spans="1:7" ht="18" customHeight="1" hidden="1">
      <c r="A194" s="16"/>
      <c r="B194" s="17"/>
      <c r="C194" s="18"/>
      <c r="D194" s="126"/>
      <c r="E194" s="15"/>
      <c r="F194" s="1" t="s">
        <v>55</v>
      </c>
      <c r="G194" s="68">
        <f>42150-32591</f>
        <v>9559</v>
      </c>
    </row>
    <row r="195" spans="1:7" ht="18.75" customHeight="1" hidden="1">
      <c r="A195" s="16"/>
      <c r="B195" s="17"/>
      <c r="C195" s="18"/>
      <c r="D195" s="126"/>
      <c r="E195" s="15"/>
      <c r="F195" s="1" t="s">
        <v>56</v>
      </c>
      <c r="G195" s="4">
        <v>0</v>
      </c>
    </row>
    <row r="196" spans="1:7" ht="18.75" customHeight="1">
      <c r="A196" s="16"/>
      <c r="B196" s="17"/>
      <c r="C196" s="18"/>
      <c r="D196" s="124">
        <v>67</v>
      </c>
      <c r="E196" s="15"/>
      <c r="F196" s="1" t="s">
        <v>486</v>
      </c>
      <c r="G196" s="4">
        <f>SUM(G197:G198)</f>
        <v>53090</v>
      </c>
    </row>
    <row r="197" spans="1:7" ht="18.75" customHeight="1" hidden="1">
      <c r="A197" s="16"/>
      <c r="B197" s="17"/>
      <c r="C197" s="18"/>
      <c r="D197" s="126"/>
      <c r="E197" s="15"/>
      <c r="F197" s="256" t="s">
        <v>55</v>
      </c>
      <c r="G197" s="4">
        <v>45067</v>
      </c>
    </row>
    <row r="198" spans="1:7" ht="18.75" customHeight="1" hidden="1">
      <c r="A198" s="16"/>
      <c r="B198" s="17"/>
      <c r="C198" s="18"/>
      <c r="D198" s="126"/>
      <c r="E198" s="15"/>
      <c r="F198" s="256" t="s">
        <v>56</v>
      </c>
      <c r="G198" s="4">
        <f>7443+580</f>
        <v>8023</v>
      </c>
    </row>
    <row r="199" spans="1:7" ht="16.5" customHeight="1">
      <c r="A199" s="16"/>
      <c r="B199" s="17"/>
      <c r="C199" s="18">
        <v>467</v>
      </c>
      <c r="D199" s="15"/>
      <c r="E199" s="15"/>
      <c r="F199" s="1" t="s">
        <v>369</v>
      </c>
      <c r="G199" s="4">
        <f>SUM(G200)</f>
        <v>65</v>
      </c>
    </row>
    <row r="200" spans="1:7" ht="16.5" customHeight="1" thickBot="1">
      <c r="A200" s="16"/>
      <c r="B200" s="17"/>
      <c r="C200" s="18"/>
      <c r="D200" s="14">
        <v>37</v>
      </c>
      <c r="E200" s="10"/>
      <c r="F200" s="42" t="s">
        <v>7</v>
      </c>
      <c r="G200" s="4">
        <f>SUM(G201:G202)</f>
        <v>65</v>
      </c>
    </row>
    <row r="201" spans="1:7" ht="17.25" customHeight="1" hidden="1">
      <c r="A201" s="111"/>
      <c r="B201" s="66"/>
      <c r="C201" s="112"/>
      <c r="D201" s="113"/>
      <c r="E201" s="15"/>
      <c r="F201" s="67" t="s">
        <v>55</v>
      </c>
      <c r="G201" s="68">
        <v>0</v>
      </c>
    </row>
    <row r="202" spans="1:7" ht="16.5" customHeight="1" hidden="1" thickBot="1">
      <c r="A202" s="16"/>
      <c r="B202" s="17"/>
      <c r="C202" s="18"/>
      <c r="D202" s="15"/>
      <c r="E202" s="15"/>
      <c r="F202" s="1" t="s">
        <v>56</v>
      </c>
      <c r="G202" s="4">
        <v>65</v>
      </c>
    </row>
    <row r="203" spans="1:7" ht="21" customHeight="1" thickBot="1">
      <c r="A203" s="114">
        <v>6</v>
      </c>
      <c r="B203" s="115"/>
      <c r="C203" s="116"/>
      <c r="D203" s="117"/>
      <c r="E203" s="117"/>
      <c r="F203" s="118" t="s">
        <v>184</v>
      </c>
      <c r="G203" s="119">
        <f>G204+G235</f>
        <v>900838</v>
      </c>
    </row>
    <row r="204" spans="1:7" ht="18.75" customHeight="1">
      <c r="A204" s="19"/>
      <c r="B204" s="20">
        <v>2</v>
      </c>
      <c r="C204" s="21"/>
      <c r="D204" s="22"/>
      <c r="E204" s="22"/>
      <c r="F204" s="25" t="s">
        <v>186</v>
      </c>
      <c r="G204" s="23">
        <f>G205+G233</f>
        <v>827450</v>
      </c>
    </row>
    <row r="205" spans="1:7" ht="18.75" customHeight="1">
      <c r="A205" s="16"/>
      <c r="B205" s="17"/>
      <c r="C205" s="18">
        <v>451</v>
      </c>
      <c r="D205" s="15"/>
      <c r="E205" s="15"/>
      <c r="F205" s="1" t="s">
        <v>196</v>
      </c>
      <c r="G205" s="4">
        <f>G206+G212+G215+G216+G219+G221+G222+G225+G228+G229+G230</f>
        <v>661369</v>
      </c>
    </row>
    <row r="206" spans="1:7" ht="15.75">
      <c r="A206" s="16"/>
      <c r="B206" s="17"/>
      <c r="C206" s="18"/>
      <c r="D206" s="15">
        <v>2</v>
      </c>
      <c r="E206" s="15"/>
      <c r="F206" s="1" t="s">
        <v>187</v>
      </c>
      <c r="G206" s="4">
        <f>SUM(G207:G211)</f>
        <v>105018</v>
      </c>
    </row>
    <row r="207" spans="1:7" ht="15.75" customHeight="1" hidden="1">
      <c r="A207" s="16"/>
      <c r="B207" s="17"/>
      <c r="C207" s="18"/>
      <c r="D207" s="15"/>
      <c r="E207" s="15"/>
      <c r="F207" s="1" t="s">
        <v>55</v>
      </c>
      <c r="G207" s="4">
        <v>0</v>
      </c>
    </row>
    <row r="208" spans="1:7" ht="15.75" customHeight="1" hidden="1">
      <c r="A208" s="16"/>
      <c r="B208" s="17"/>
      <c r="C208" s="18"/>
      <c r="D208" s="15"/>
      <c r="E208" s="15"/>
      <c r="F208" s="1" t="s">
        <v>296</v>
      </c>
      <c r="G208" s="4">
        <v>65524</v>
      </c>
    </row>
    <row r="209" spans="1:7" ht="15.75" customHeight="1" hidden="1">
      <c r="A209" s="16"/>
      <c r="B209" s="17"/>
      <c r="C209" s="18"/>
      <c r="D209" s="15"/>
      <c r="E209" s="15"/>
      <c r="F209" s="1" t="s">
        <v>297</v>
      </c>
      <c r="G209" s="4">
        <v>16287</v>
      </c>
    </row>
    <row r="210" spans="1:7" ht="15.75" customHeight="1" hidden="1">
      <c r="A210" s="16"/>
      <c r="B210" s="17"/>
      <c r="C210" s="18"/>
      <c r="D210" s="15"/>
      <c r="E210" s="15"/>
      <c r="F210" s="1" t="s">
        <v>298</v>
      </c>
      <c r="G210" s="4">
        <v>23207</v>
      </c>
    </row>
    <row r="211" spans="1:7" ht="33.75" customHeight="1" hidden="1">
      <c r="A211" s="16"/>
      <c r="B211" s="17"/>
      <c r="C211" s="18"/>
      <c r="D211" s="15"/>
      <c r="E211" s="15"/>
      <c r="F211" s="1" t="s">
        <v>606</v>
      </c>
      <c r="G211" s="4">
        <v>0</v>
      </c>
    </row>
    <row r="212" spans="1:7" ht="15.75">
      <c r="A212" s="16"/>
      <c r="B212" s="17"/>
      <c r="C212" s="18"/>
      <c r="D212" s="15">
        <v>5</v>
      </c>
      <c r="E212" s="15"/>
      <c r="F212" s="1" t="s">
        <v>189</v>
      </c>
      <c r="G212" s="4">
        <f>SUM(G213:G214)</f>
        <v>6922</v>
      </c>
    </row>
    <row r="213" spans="1:7" ht="18" customHeight="1" hidden="1">
      <c r="A213" s="16"/>
      <c r="B213" s="17"/>
      <c r="C213" s="18"/>
      <c r="D213" s="15"/>
      <c r="E213" s="15"/>
      <c r="F213" s="1" t="s">
        <v>55</v>
      </c>
      <c r="G213" s="4">
        <v>0</v>
      </c>
    </row>
    <row r="214" spans="1:7" ht="16.5" customHeight="1" hidden="1">
      <c r="A214" s="16"/>
      <c r="B214" s="17"/>
      <c r="C214" s="18"/>
      <c r="D214" s="15"/>
      <c r="E214" s="15"/>
      <c r="F214" s="1" t="s">
        <v>56</v>
      </c>
      <c r="G214" s="4">
        <v>6922</v>
      </c>
    </row>
    <row r="215" spans="1:7" ht="18.75" customHeight="1">
      <c r="A215" s="16"/>
      <c r="B215" s="17"/>
      <c r="C215" s="18"/>
      <c r="D215" s="15">
        <v>6</v>
      </c>
      <c r="E215" s="15"/>
      <c r="F215" s="1" t="s">
        <v>107</v>
      </c>
      <c r="G215" s="4">
        <f>75200+5199</f>
        <v>80399</v>
      </c>
    </row>
    <row r="216" spans="1:7" ht="32.25" customHeight="1">
      <c r="A216" s="16"/>
      <c r="B216" s="17"/>
      <c r="C216" s="18"/>
      <c r="D216" s="15">
        <v>7</v>
      </c>
      <c r="E216" s="15"/>
      <c r="F216" s="1" t="s">
        <v>191</v>
      </c>
      <c r="G216" s="4">
        <f>SUM(G217:G218)</f>
        <v>144180</v>
      </c>
    </row>
    <row r="217" spans="1:7" ht="17.25" customHeight="1" hidden="1">
      <c r="A217" s="16"/>
      <c r="B217" s="17"/>
      <c r="C217" s="18"/>
      <c r="D217" s="15"/>
      <c r="E217" s="37"/>
      <c r="F217" s="1" t="s">
        <v>604</v>
      </c>
      <c r="G217" s="4">
        <v>0</v>
      </c>
    </row>
    <row r="218" spans="1:7" ht="20.25" customHeight="1" hidden="1">
      <c r="A218" s="16"/>
      <c r="B218" s="17"/>
      <c r="C218" s="18"/>
      <c r="D218" s="15"/>
      <c r="E218" s="127"/>
      <c r="F218" s="72" t="s">
        <v>605</v>
      </c>
      <c r="G218" s="4">
        <f>147618-3438</f>
        <v>144180</v>
      </c>
    </row>
    <row r="219" spans="1:7" ht="21" customHeight="1">
      <c r="A219" s="16"/>
      <c r="B219" s="17"/>
      <c r="C219" s="18"/>
      <c r="D219" s="15">
        <v>8</v>
      </c>
      <c r="E219" s="15"/>
      <c r="F219" s="1" t="s">
        <v>192</v>
      </c>
      <c r="G219" s="4">
        <f>G220</f>
        <v>0</v>
      </c>
    </row>
    <row r="220" spans="1:7" ht="33" customHeight="1" hidden="1">
      <c r="A220" s="16"/>
      <c r="B220" s="17"/>
      <c r="C220" s="18"/>
      <c r="D220" s="15"/>
      <c r="E220" s="15"/>
      <c r="F220" s="1" t="s">
        <v>618</v>
      </c>
      <c r="G220" s="4">
        <f>10002-10002</f>
        <v>0</v>
      </c>
    </row>
    <row r="221" spans="1:7" ht="31.5" customHeight="1">
      <c r="A221" s="16"/>
      <c r="B221" s="17" t="s">
        <v>232</v>
      </c>
      <c r="C221" s="18"/>
      <c r="D221" s="15">
        <v>10</v>
      </c>
      <c r="E221" s="15"/>
      <c r="F221" s="1" t="s">
        <v>544</v>
      </c>
      <c r="G221" s="4">
        <v>14444</v>
      </c>
    </row>
    <row r="222" spans="1:7" ht="18" customHeight="1">
      <c r="A222" s="16"/>
      <c r="B222" s="17"/>
      <c r="C222" s="18"/>
      <c r="D222" s="15">
        <v>13</v>
      </c>
      <c r="E222" s="15"/>
      <c r="F222" s="1" t="s">
        <v>118</v>
      </c>
      <c r="G222" s="4">
        <f>G223+G224</f>
        <v>49114</v>
      </c>
    </row>
    <row r="223" spans="1:7" ht="15.75" customHeight="1" hidden="1">
      <c r="A223" s="16"/>
      <c r="B223" s="17"/>
      <c r="C223" s="18"/>
      <c r="D223" s="15"/>
      <c r="E223" s="15"/>
      <c r="F223" s="1" t="s">
        <v>55</v>
      </c>
      <c r="G223" s="4">
        <v>10027</v>
      </c>
    </row>
    <row r="224" spans="1:7" ht="17.25" customHeight="1" hidden="1">
      <c r="A224" s="16"/>
      <c r="B224" s="17"/>
      <c r="C224" s="18"/>
      <c r="D224" s="15"/>
      <c r="E224" s="15"/>
      <c r="F224" s="1" t="s">
        <v>56</v>
      </c>
      <c r="G224" s="4">
        <v>39087</v>
      </c>
    </row>
    <row r="225" spans="1:7" ht="22.5" customHeight="1">
      <c r="A225" s="16"/>
      <c r="B225" s="17"/>
      <c r="C225" s="18"/>
      <c r="D225" s="15">
        <v>14</v>
      </c>
      <c r="E225" s="15"/>
      <c r="F225" s="1" t="s">
        <v>185</v>
      </c>
      <c r="G225" s="43">
        <f>SUM(G226:G227)</f>
        <v>105623</v>
      </c>
    </row>
    <row r="226" spans="1:7" ht="22.5" customHeight="1" hidden="1">
      <c r="A226" s="16"/>
      <c r="B226" s="17"/>
      <c r="C226" s="18"/>
      <c r="D226" s="15"/>
      <c r="E226" s="15"/>
      <c r="F226" s="1" t="s">
        <v>55</v>
      </c>
      <c r="G226" s="43">
        <v>10000</v>
      </c>
    </row>
    <row r="227" spans="1:7" ht="22.5" customHeight="1" hidden="1">
      <c r="A227" s="16"/>
      <c r="B227" s="17"/>
      <c r="C227" s="18"/>
      <c r="D227" s="15"/>
      <c r="E227" s="15"/>
      <c r="F227" s="1" t="s">
        <v>56</v>
      </c>
      <c r="G227" s="43">
        <f>94699+924</f>
        <v>95623</v>
      </c>
    </row>
    <row r="228" spans="1:7" ht="20.25" customHeight="1">
      <c r="A228" s="16"/>
      <c r="B228" s="17"/>
      <c r="C228" s="18"/>
      <c r="D228" s="15">
        <v>16</v>
      </c>
      <c r="E228" s="15"/>
      <c r="F228" s="1" t="s">
        <v>370</v>
      </c>
      <c r="G228" s="43">
        <v>32619</v>
      </c>
    </row>
    <row r="229" spans="1:9" ht="63.75" customHeight="1">
      <c r="A229" s="16"/>
      <c r="B229" s="17"/>
      <c r="C229" s="18"/>
      <c r="D229" s="15">
        <v>17</v>
      </c>
      <c r="E229" s="15"/>
      <c r="F229" s="1" t="s">
        <v>551</v>
      </c>
      <c r="G229" s="43">
        <f>101048+12000+10002</f>
        <v>123050</v>
      </c>
      <c r="H229" s="50"/>
      <c r="I229" s="50"/>
    </row>
    <row r="230" spans="1:9" ht="21" customHeight="1">
      <c r="A230" s="16"/>
      <c r="B230" s="17"/>
      <c r="C230" s="18"/>
      <c r="D230" s="15">
        <v>23</v>
      </c>
      <c r="E230" s="15"/>
      <c r="F230" s="1" t="s">
        <v>108</v>
      </c>
      <c r="G230" s="43">
        <f>SUM(G231:G232)</f>
        <v>0</v>
      </c>
      <c r="H230" s="50"/>
      <c r="I230" s="50"/>
    </row>
    <row r="231" spans="1:9" ht="15.75" customHeight="1" hidden="1">
      <c r="A231" s="16"/>
      <c r="B231" s="17"/>
      <c r="C231" s="18"/>
      <c r="D231" s="15"/>
      <c r="E231" s="15"/>
      <c r="F231" s="1" t="s">
        <v>55</v>
      </c>
      <c r="G231" s="43">
        <v>0</v>
      </c>
      <c r="H231" s="50"/>
      <c r="I231" s="50"/>
    </row>
    <row r="232" spans="1:9" ht="15.75" customHeight="1" hidden="1">
      <c r="A232" s="16"/>
      <c r="B232" s="17"/>
      <c r="C232" s="18"/>
      <c r="D232" s="15"/>
      <c r="E232" s="15"/>
      <c r="F232" s="1" t="s">
        <v>56</v>
      </c>
      <c r="G232" s="43">
        <v>0</v>
      </c>
      <c r="H232" s="50"/>
      <c r="I232" s="50"/>
    </row>
    <row r="233" spans="1:9" ht="18" customHeight="1">
      <c r="A233" s="16"/>
      <c r="B233" s="17"/>
      <c r="C233" s="18">
        <v>464</v>
      </c>
      <c r="D233" s="15"/>
      <c r="E233" s="15"/>
      <c r="F233" s="1" t="s">
        <v>368</v>
      </c>
      <c r="G233" s="4">
        <f>G234</f>
        <v>166081</v>
      </c>
      <c r="H233" s="50"/>
      <c r="I233" s="50"/>
    </row>
    <row r="234" spans="1:9" ht="47.25">
      <c r="A234" s="16"/>
      <c r="B234" s="17"/>
      <c r="C234" s="18"/>
      <c r="D234" s="15">
        <v>8</v>
      </c>
      <c r="E234" s="15"/>
      <c r="F234" s="1" t="s">
        <v>127</v>
      </c>
      <c r="G234" s="4">
        <v>166081</v>
      </c>
      <c r="H234" s="50"/>
      <c r="I234" s="50"/>
    </row>
    <row r="235" spans="1:9" ht="18.75" customHeight="1">
      <c r="A235" s="16"/>
      <c r="B235" s="17">
        <v>9</v>
      </c>
      <c r="C235" s="18"/>
      <c r="D235" s="15"/>
      <c r="E235" s="15"/>
      <c r="F235" s="1" t="s">
        <v>197</v>
      </c>
      <c r="G235" s="4">
        <f>G236</f>
        <v>73388</v>
      </c>
      <c r="H235" s="50"/>
      <c r="I235" s="50"/>
    </row>
    <row r="236" spans="1:9" ht="18" customHeight="1">
      <c r="A236" s="16"/>
      <c r="B236" s="17"/>
      <c r="C236" s="18">
        <v>451</v>
      </c>
      <c r="D236" s="15"/>
      <c r="E236" s="15"/>
      <c r="F236" s="1" t="s">
        <v>196</v>
      </c>
      <c r="G236" s="4">
        <f>SUM(G237:G239)</f>
        <v>73388</v>
      </c>
      <c r="H236" s="50"/>
      <c r="I236" s="50"/>
    </row>
    <row r="237" spans="1:9" ht="33.75" customHeight="1">
      <c r="A237" s="16"/>
      <c r="B237" s="17"/>
      <c r="C237" s="18"/>
      <c r="D237" s="15">
        <v>1</v>
      </c>
      <c r="E237" s="15"/>
      <c r="F237" s="1" t="s">
        <v>320</v>
      </c>
      <c r="G237" s="4">
        <f>65329+3173+3438-856+854</f>
        <v>71938</v>
      </c>
      <c r="H237" s="50"/>
      <c r="I237" s="50"/>
    </row>
    <row r="238" spans="1:9" ht="30" customHeight="1">
      <c r="A238" s="16"/>
      <c r="B238" s="17"/>
      <c r="C238" s="18"/>
      <c r="D238" s="15">
        <v>11</v>
      </c>
      <c r="E238" s="15"/>
      <c r="F238" s="1" t="s">
        <v>201</v>
      </c>
      <c r="G238" s="4">
        <v>1450</v>
      </c>
      <c r="H238" s="50"/>
      <c r="I238" s="50"/>
    </row>
    <row r="239" spans="1:9" ht="15.75" customHeight="1" thickBot="1">
      <c r="A239" s="26"/>
      <c r="B239" s="27"/>
      <c r="C239" s="28"/>
      <c r="D239" s="29">
        <v>21</v>
      </c>
      <c r="E239" s="29"/>
      <c r="F239" s="1" t="s">
        <v>103</v>
      </c>
      <c r="G239" s="47">
        <v>0</v>
      </c>
      <c r="H239" s="50"/>
      <c r="I239" s="50"/>
    </row>
    <row r="240" spans="1:9" ht="16.5" thickBot="1">
      <c r="A240" s="108">
        <v>7</v>
      </c>
      <c r="B240" s="63"/>
      <c r="C240" s="109"/>
      <c r="D240" s="110"/>
      <c r="E240" s="110"/>
      <c r="F240" s="64" t="s">
        <v>202</v>
      </c>
      <c r="G240" s="61">
        <f>G241+G270+G286</f>
        <v>8394645</v>
      </c>
      <c r="H240" s="50"/>
      <c r="I240" s="50"/>
    </row>
    <row r="241" spans="1:9" ht="15.75">
      <c r="A241" s="19"/>
      <c r="B241" s="20">
        <v>1</v>
      </c>
      <c r="C241" s="21"/>
      <c r="D241" s="22"/>
      <c r="E241" s="22"/>
      <c r="F241" s="25" t="s">
        <v>203</v>
      </c>
      <c r="G241" s="23">
        <f>G242+G256+G260+G268</f>
        <v>4006372</v>
      </c>
      <c r="H241" s="50"/>
      <c r="I241" s="50"/>
    </row>
    <row r="242" spans="1:9" ht="32.25" customHeight="1">
      <c r="A242" s="16"/>
      <c r="B242" s="17"/>
      <c r="C242" s="18">
        <v>458</v>
      </c>
      <c r="D242" s="15"/>
      <c r="E242" s="15"/>
      <c r="F242" s="1" t="s">
        <v>167</v>
      </c>
      <c r="G242" s="4">
        <f>SUM(G243+G246+G247+G248+G249+G250+G253)</f>
        <v>30927</v>
      </c>
      <c r="H242" s="50"/>
      <c r="I242" s="50"/>
    </row>
    <row r="243" spans="1:9" ht="32.25" customHeight="1">
      <c r="A243" s="16"/>
      <c r="B243" s="17"/>
      <c r="C243" s="18"/>
      <c r="D243" s="15">
        <v>2</v>
      </c>
      <c r="E243" s="15"/>
      <c r="F243" s="1" t="s">
        <v>207</v>
      </c>
      <c r="G243" s="4">
        <f>SUM(G244:G245)</f>
        <v>0</v>
      </c>
      <c r="H243" s="50"/>
      <c r="I243" s="50"/>
    </row>
    <row r="244" spans="1:9" ht="20.25" customHeight="1" hidden="1">
      <c r="A244" s="16"/>
      <c r="B244" s="17"/>
      <c r="C244" s="18"/>
      <c r="D244" s="15"/>
      <c r="E244" s="15"/>
      <c r="F244" s="1" t="s">
        <v>55</v>
      </c>
      <c r="G244" s="43">
        <v>0</v>
      </c>
      <c r="H244" s="50"/>
      <c r="I244" s="50"/>
    </row>
    <row r="245" spans="1:9" ht="20.25" customHeight="1" hidden="1">
      <c r="A245" s="16"/>
      <c r="B245" s="17"/>
      <c r="C245" s="18"/>
      <c r="D245" s="15"/>
      <c r="E245" s="15"/>
      <c r="F245" s="1" t="s">
        <v>56</v>
      </c>
      <c r="G245" s="43">
        <v>0</v>
      </c>
      <c r="H245" s="50"/>
      <c r="I245" s="50"/>
    </row>
    <row r="246" spans="1:9" ht="15.75" customHeight="1">
      <c r="A246" s="16"/>
      <c r="B246" s="17"/>
      <c r="C246" s="18"/>
      <c r="D246" s="15">
        <v>3</v>
      </c>
      <c r="E246" s="15"/>
      <c r="F246" s="1" t="s">
        <v>204</v>
      </c>
      <c r="G246" s="4">
        <f>5214+6500+73</f>
        <v>11787</v>
      </c>
      <c r="H246" s="50"/>
      <c r="I246" s="50"/>
    </row>
    <row r="247" spans="1:9" ht="15.75">
      <c r="A247" s="16"/>
      <c r="B247" s="17"/>
      <c r="C247" s="18"/>
      <c r="D247" s="15">
        <v>4</v>
      </c>
      <c r="E247" s="15"/>
      <c r="F247" s="1" t="s">
        <v>205</v>
      </c>
      <c r="G247" s="4">
        <v>0</v>
      </c>
      <c r="H247" s="50"/>
      <c r="I247" s="50"/>
    </row>
    <row r="248" spans="1:9" ht="15.75" customHeight="1">
      <c r="A248" s="16"/>
      <c r="B248" s="17"/>
      <c r="C248" s="18"/>
      <c r="D248" s="15">
        <v>5</v>
      </c>
      <c r="E248" s="15"/>
      <c r="F248" s="1" t="s">
        <v>206</v>
      </c>
      <c r="G248" s="4">
        <v>0</v>
      </c>
      <c r="H248" s="50"/>
      <c r="I248" s="50"/>
    </row>
    <row r="249" spans="1:9" ht="15.75" customHeight="1">
      <c r="A249" s="16"/>
      <c r="B249" s="17"/>
      <c r="C249" s="18"/>
      <c r="D249" s="15">
        <v>31</v>
      </c>
      <c r="E249" s="15"/>
      <c r="F249" s="1" t="s">
        <v>128</v>
      </c>
      <c r="G249" s="4">
        <f>1000+3000</f>
        <v>4000</v>
      </c>
      <c r="H249" s="50"/>
      <c r="I249" s="50"/>
    </row>
    <row r="250" spans="1:9" ht="32.25" customHeight="1">
      <c r="A250" s="16"/>
      <c r="B250" s="17"/>
      <c r="C250" s="18"/>
      <c r="D250" s="15">
        <v>33</v>
      </c>
      <c r="E250" s="15"/>
      <c r="F250" s="1" t="s">
        <v>440</v>
      </c>
      <c r="G250" s="4">
        <f>SUM(G251:G252)</f>
        <v>0</v>
      </c>
      <c r="H250" s="50"/>
      <c r="I250" s="50"/>
    </row>
    <row r="251" spans="1:9" ht="15.75" customHeight="1" hidden="1">
      <c r="A251" s="16"/>
      <c r="B251" s="17"/>
      <c r="C251" s="18"/>
      <c r="D251" s="15"/>
      <c r="E251" s="15"/>
      <c r="F251" s="1" t="s">
        <v>55</v>
      </c>
      <c r="G251" s="43">
        <v>0</v>
      </c>
      <c r="H251" s="50"/>
      <c r="I251" s="50"/>
    </row>
    <row r="252" spans="1:9" ht="15.75" customHeight="1" hidden="1">
      <c r="A252" s="16"/>
      <c r="B252" s="17"/>
      <c r="C252" s="18"/>
      <c r="D252" s="15"/>
      <c r="E252" s="15"/>
      <c r="F252" s="1" t="s">
        <v>56</v>
      </c>
      <c r="G252" s="43">
        <v>0</v>
      </c>
      <c r="H252" s="50"/>
      <c r="I252" s="50"/>
    </row>
    <row r="253" spans="1:9" ht="36" customHeight="1">
      <c r="A253" s="16"/>
      <c r="B253" s="17"/>
      <c r="C253" s="18"/>
      <c r="D253" s="15">
        <v>41</v>
      </c>
      <c r="E253" s="15"/>
      <c r="F253" s="1" t="s">
        <v>502</v>
      </c>
      <c r="G253" s="43">
        <f>SUM(G254:G255)</f>
        <v>15140</v>
      </c>
      <c r="H253" s="50"/>
      <c r="I253" s="50"/>
    </row>
    <row r="254" spans="1:9" ht="16.5" customHeight="1" hidden="1">
      <c r="A254" s="16"/>
      <c r="B254" s="17"/>
      <c r="C254" s="18"/>
      <c r="D254" s="15"/>
      <c r="E254" s="15"/>
      <c r="F254" s="257" t="s">
        <v>55</v>
      </c>
      <c r="G254" s="43"/>
      <c r="H254" s="50"/>
      <c r="I254" s="50"/>
    </row>
    <row r="255" spans="1:9" ht="16.5" customHeight="1" hidden="1">
      <c r="A255" s="16"/>
      <c r="B255" s="17"/>
      <c r="C255" s="18"/>
      <c r="D255" s="15"/>
      <c r="E255" s="15"/>
      <c r="F255" s="258" t="s">
        <v>56</v>
      </c>
      <c r="G255" s="43">
        <v>15140</v>
      </c>
      <c r="H255" s="50"/>
      <c r="I255" s="50"/>
    </row>
    <row r="256" spans="1:9" ht="15.75" customHeight="1">
      <c r="A256" s="16"/>
      <c r="B256" s="17"/>
      <c r="C256" s="18">
        <v>464</v>
      </c>
      <c r="D256" s="15"/>
      <c r="E256" s="15"/>
      <c r="F256" s="1" t="s">
        <v>368</v>
      </c>
      <c r="G256" s="43">
        <f>SUM(G257)</f>
        <v>15096</v>
      </c>
      <c r="H256" s="50"/>
      <c r="I256" s="50"/>
    </row>
    <row r="257" spans="1:9" ht="36.75" customHeight="1">
      <c r="A257" s="16"/>
      <c r="B257" s="17"/>
      <c r="C257" s="18"/>
      <c r="D257" s="15">
        <v>26</v>
      </c>
      <c r="E257" s="15"/>
      <c r="F257" s="1" t="s">
        <v>500</v>
      </c>
      <c r="G257" s="43">
        <f>SUM(G258:G259)</f>
        <v>15096</v>
      </c>
      <c r="H257" s="50"/>
      <c r="I257" s="50"/>
    </row>
    <row r="258" spans="1:9" ht="15.75" customHeight="1" hidden="1">
      <c r="A258" s="16"/>
      <c r="B258" s="17"/>
      <c r="C258" s="18"/>
      <c r="D258" s="15"/>
      <c r="E258" s="15"/>
      <c r="F258" s="258" t="s">
        <v>55</v>
      </c>
      <c r="G258" s="43"/>
      <c r="H258" s="50"/>
      <c r="I258" s="50"/>
    </row>
    <row r="259" spans="1:9" ht="15.75" customHeight="1" hidden="1">
      <c r="A259" s="16"/>
      <c r="B259" s="17"/>
      <c r="C259" s="18"/>
      <c r="D259" s="15"/>
      <c r="E259" s="15"/>
      <c r="F259" s="257" t="s">
        <v>56</v>
      </c>
      <c r="G259" s="43">
        <v>15096</v>
      </c>
      <c r="H259" s="50"/>
      <c r="I259" s="50"/>
    </row>
    <row r="260" spans="1:9" ht="15.75">
      <c r="A260" s="16"/>
      <c r="B260" s="17"/>
      <c r="C260" s="18">
        <v>467</v>
      </c>
      <c r="D260" s="15"/>
      <c r="E260" s="15"/>
      <c r="F260" s="1" t="s">
        <v>369</v>
      </c>
      <c r="G260" s="4">
        <f>G261+G265</f>
        <v>3954373</v>
      </c>
      <c r="H260" s="50"/>
      <c r="I260" s="50"/>
    </row>
    <row r="261" spans="1:9" ht="31.5">
      <c r="A261" s="16"/>
      <c r="B261" s="17"/>
      <c r="C261" s="18"/>
      <c r="D261" s="15">
        <v>3</v>
      </c>
      <c r="E261" s="15"/>
      <c r="F261" s="1" t="s">
        <v>441</v>
      </c>
      <c r="G261" s="4">
        <f>SUM(G262:G264)</f>
        <v>2573519</v>
      </c>
      <c r="H261" s="50"/>
      <c r="I261" s="50"/>
    </row>
    <row r="262" spans="1:9" ht="15.75" hidden="1">
      <c r="A262" s="16"/>
      <c r="B262" s="17"/>
      <c r="C262" s="18"/>
      <c r="D262" s="15"/>
      <c r="E262" s="15"/>
      <c r="F262" s="1" t="s">
        <v>55</v>
      </c>
      <c r="G262" s="4">
        <v>930617</v>
      </c>
      <c r="H262" s="50"/>
      <c r="I262" s="50"/>
    </row>
    <row r="263" spans="1:9" ht="15.75" hidden="1">
      <c r="A263" s="16"/>
      <c r="B263" s="17"/>
      <c r="C263" s="18"/>
      <c r="D263" s="15"/>
      <c r="E263" s="15"/>
      <c r="F263" s="1" t="s">
        <v>552</v>
      </c>
      <c r="G263" s="4">
        <v>1565000</v>
      </c>
      <c r="H263" s="50"/>
      <c r="I263" s="50"/>
    </row>
    <row r="264" spans="1:9" ht="16.5" customHeight="1" hidden="1">
      <c r="A264" s="16"/>
      <c r="B264" s="17"/>
      <c r="C264" s="18"/>
      <c r="D264" s="15"/>
      <c r="E264" s="15"/>
      <c r="F264" s="1" t="s">
        <v>56</v>
      </c>
      <c r="G264" s="4">
        <f>2229+75673</f>
        <v>77902</v>
      </c>
      <c r="H264" s="50"/>
      <c r="I264" s="50"/>
    </row>
    <row r="265" spans="1:9" ht="36.75" customHeight="1">
      <c r="A265" s="16"/>
      <c r="B265" s="17"/>
      <c r="C265" s="18"/>
      <c r="D265" s="15">
        <v>4</v>
      </c>
      <c r="E265" s="15"/>
      <c r="F265" s="1" t="s">
        <v>110</v>
      </c>
      <c r="G265" s="4">
        <f>SUM(G266:G267)</f>
        <v>1380854</v>
      </c>
      <c r="H265" s="50"/>
      <c r="I265" s="50"/>
    </row>
    <row r="266" spans="1:9" ht="15.75" hidden="1">
      <c r="A266" s="16"/>
      <c r="B266" s="17"/>
      <c r="C266" s="18"/>
      <c r="D266" s="15"/>
      <c r="E266" s="15"/>
      <c r="F266" s="1" t="s">
        <v>55</v>
      </c>
      <c r="G266" s="4">
        <v>1373647</v>
      </c>
      <c r="H266" s="50"/>
      <c r="I266" s="50"/>
    </row>
    <row r="267" spans="1:9" ht="16.5" customHeight="1" hidden="1">
      <c r="A267" s="16"/>
      <c r="B267" s="17"/>
      <c r="C267" s="18"/>
      <c r="D267" s="15"/>
      <c r="E267" s="15"/>
      <c r="F267" s="1" t="s">
        <v>56</v>
      </c>
      <c r="G267" s="4">
        <f>3158+4049</f>
        <v>7207</v>
      </c>
      <c r="H267" s="50"/>
      <c r="I267" s="50"/>
    </row>
    <row r="268" spans="1:9" ht="16.5" customHeight="1">
      <c r="A268" s="16"/>
      <c r="B268" s="17"/>
      <c r="C268" s="18">
        <v>479</v>
      </c>
      <c r="D268" s="15"/>
      <c r="E268" s="15"/>
      <c r="F268" s="1" t="s">
        <v>489</v>
      </c>
      <c r="G268" s="4">
        <f>SUM(G269)</f>
        <v>5976</v>
      </c>
      <c r="H268" s="50"/>
      <c r="I268" s="50"/>
    </row>
    <row r="269" spans="1:9" ht="33" customHeight="1">
      <c r="A269" s="16"/>
      <c r="B269" s="17"/>
      <c r="C269" s="18"/>
      <c r="D269" s="15">
        <v>1</v>
      </c>
      <c r="E269" s="15"/>
      <c r="F269" s="1" t="s">
        <v>490</v>
      </c>
      <c r="G269" s="4">
        <v>5976</v>
      </c>
      <c r="H269" s="50"/>
      <c r="I269" s="50"/>
    </row>
    <row r="270" spans="1:9" ht="15.75" customHeight="1">
      <c r="A270" s="16"/>
      <c r="B270" s="17">
        <v>2</v>
      </c>
      <c r="C270" s="18"/>
      <c r="D270" s="15"/>
      <c r="E270" s="15"/>
      <c r="F270" s="1" t="s">
        <v>208</v>
      </c>
      <c r="G270" s="4">
        <f>G271+G279</f>
        <v>2556574</v>
      </c>
      <c r="H270" s="50"/>
      <c r="I270" s="50"/>
    </row>
    <row r="271" spans="1:9" ht="33.75" customHeight="1">
      <c r="A271" s="16"/>
      <c r="B271" s="17"/>
      <c r="C271" s="18">
        <v>458</v>
      </c>
      <c r="D271" s="15"/>
      <c r="E271" s="15"/>
      <c r="F271" s="1" t="s">
        <v>167</v>
      </c>
      <c r="G271" s="4">
        <f>SUM(G272+G273+G276)</f>
        <v>1581615</v>
      </c>
      <c r="H271" s="50"/>
      <c r="I271" s="50"/>
    </row>
    <row r="272" spans="1:9" ht="15.75" customHeight="1">
      <c r="A272" s="16"/>
      <c r="B272" s="17"/>
      <c r="C272" s="18"/>
      <c r="D272" s="15">
        <v>12</v>
      </c>
      <c r="E272" s="15"/>
      <c r="F272" s="1" t="s">
        <v>209</v>
      </c>
      <c r="G272" s="4">
        <v>0</v>
      </c>
      <c r="H272" s="50"/>
      <c r="I272" s="50"/>
    </row>
    <row r="273" spans="1:9" ht="15.75" customHeight="1">
      <c r="A273" s="16"/>
      <c r="B273" s="17"/>
      <c r="C273" s="18"/>
      <c r="D273" s="15">
        <v>28</v>
      </c>
      <c r="E273" s="15"/>
      <c r="F273" s="1" t="s">
        <v>266</v>
      </c>
      <c r="G273" s="4">
        <f>G274+G275</f>
        <v>965997</v>
      </c>
      <c r="H273" s="50"/>
      <c r="I273" s="50"/>
    </row>
    <row r="274" spans="1:9" ht="15.75" customHeight="1" hidden="1">
      <c r="A274" s="16"/>
      <c r="B274" s="17"/>
      <c r="C274" s="18"/>
      <c r="D274" s="15"/>
      <c r="E274" s="15"/>
      <c r="F274" s="1" t="s">
        <v>55</v>
      </c>
      <c r="G274" s="4">
        <v>786437</v>
      </c>
      <c r="H274" s="50"/>
      <c r="I274" s="50"/>
    </row>
    <row r="275" spans="1:9" ht="15.75" customHeight="1" hidden="1">
      <c r="A275" s="16"/>
      <c r="B275" s="17"/>
      <c r="C275" s="18"/>
      <c r="D275" s="15"/>
      <c r="E275" s="15"/>
      <c r="F275" s="1" t="s">
        <v>56</v>
      </c>
      <c r="G275" s="4">
        <f>70000+109560</f>
        <v>179560</v>
      </c>
      <c r="H275" s="50"/>
      <c r="I275" s="50"/>
    </row>
    <row r="276" spans="1:9" ht="15.75" customHeight="1">
      <c r="A276" s="16"/>
      <c r="B276" s="17"/>
      <c r="C276" s="18"/>
      <c r="D276" s="15">
        <v>29</v>
      </c>
      <c r="E276" s="15"/>
      <c r="F276" s="1" t="s">
        <v>113</v>
      </c>
      <c r="G276" s="4">
        <f>G277+G278</f>
        <v>615618</v>
      </c>
      <c r="H276" s="50"/>
      <c r="I276" s="50"/>
    </row>
    <row r="277" spans="1:9" ht="16.5" customHeight="1" hidden="1">
      <c r="A277" s="16"/>
      <c r="B277" s="17"/>
      <c r="C277" s="18"/>
      <c r="D277" s="15"/>
      <c r="E277" s="15"/>
      <c r="F277" s="1" t="s">
        <v>55</v>
      </c>
      <c r="G277" s="4">
        <f>357371+257895</f>
        <v>615266</v>
      </c>
      <c r="H277" s="50"/>
      <c r="I277" s="50"/>
    </row>
    <row r="278" spans="1:9" ht="15.75" customHeight="1" hidden="1">
      <c r="A278" s="16"/>
      <c r="B278" s="17"/>
      <c r="C278" s="18"/>
      <c r="D278" s="15"/>
      <c r="E278" s="15"/>
      <c r="F278" s="1" t="s">
        <v>56</v>
      </c>
      <c r="G278" s="4">
        <f>1352-1000</f>
        <v>352</v>
      </c>
      <c r="H278" s="50"/>
      <c r="I278" s="50"/>
    </row>
    <row r="279" spans="1:9" ht="16.5" customHeight="1">
      <c r="A279" s="16"/>
      <c r="B279" s="17"/>
      <c r="C279" s="18">
        <v>467</v>
      </c>
      <c r="D279" s="15"/>
      <c r="E279" s="15"/>
      <c r="F279" s="1" t="s">
        <v>371</v>
      </c>
      <c r="G279" s="4">
        <f>G280+G283</f>
        <v>974959</v>
      </c>
      <c r="H279" s="50"/>
      <c r="I279" s="50"/>
    </row>
    <row r="280" spans="1:9" ht="17.25" customHeight="1">
      <c r="A280" s="16"/>
      <c r="B280" s="17"/>
      <c r="C280" s="18"/>
      <c r="D280" s="15">
        <v>5</v>
      </c>
      <c r="E280" s="15"/>
      <c r="F280" s="1" t="s">
        <v>266</v>
      </c>
      <c r="G280" s="4">
        <f>G281+G282</f>
        <v>12735</v>
      </c>
      <c r="H280" s="50"/>
      <c r="I280" s="50"/>
    </row>
    <row r="281" spans="1:9" ht="15.75" customHeight="1" hidden="1">
      <c r="A281" s="16"/>
      <c r="B281" s="17"/>
      <c r="C281" s="18"/>
      <c r="D281" s="15"/>
      <c r="E281" s="15"/>
      <c r="F281" s="1" t="s">
        <v>55</v>
      </c>
      <c r="G281" s="4">
        <v>0</v>
      </c>
      <c r="H281" s="50"/>
      <c r="I281" s="50"/>
    </row>
    <row r="282" spans="1:9" ht="15.75" customHeight="1" hidden="1">
      <c r="A282" s="16"/>
      <c r="B282" s="17"/>
      <c r="C282" s="18"/>
      <c r="D282" s="15"/>
      <c r="E282" s="15"/>
      <c r="F282" s="1" t="s">
        <v>56</v>
      </c>
      <c r="G282" s="4">
        <v>12735</v>
      </c>
      <c r="H282" s="50"/>
      <c r="I282" s="50"/>
    </row>
    <row r="283" spans="1:9" ht="17.25" customHeight="1">
      <c r="A283" s="16"/>
      <c r="B283" s="17"/>
      <c r="C283" s="18"/>
      <c r="D283" s="15">
        <v>6</v>
      </c>
      <c r="E283" s="15"/>
      <c r="F283" s="1" t="s">
        <v>113</v>
      </c>
      <c r="G283" s="4">
        <f>SUM(G284:G285)</f>
        <v>962224</v>
      </c>
      <c r="H283" s="50"/>
      <c r="I283" s="50"/>
    </row>
    <row r="284" spans="1:9" ht="15.75" customHeight="1" hidden="1">
      <c r="A284" s="16"/>
      <c r="B284" s="17"/>
      <c r="C284" s="18"/>
      <c r="D284" s="15"/>
      <c r="E284" s="15"/>
      <c r="F284" s="1" t="s">
        <v>55</v>
      </c>
      <c r="G284" s="4">
        <f>653465+93039</f>
        <v>746504</v>
      </c>
      <c r="H284" s="50"/>
      <c r="I284" s="50"/>
    </row>
    <row r="285" spans="1:9" ht="15.75" customHeight="1" hidden="1">
      <c r="A285" s="16"/>
      <c r="B285" s="17"/>
      <c r="C285" s="18"/>
      <c r="D285" s="15"/>
      <c r="E285" s="15"/>
      <c r="F285" s="1" t="s">
        <v>56</v>
      </c>
      <c r="G285" s="4">
        <f>109+215611</f>
        <v>215720</v>
      </c>
      <c r="H285" s="50"/>
      <c r="I285" s="50"/>
    </row>
    <row r="286" spans="1:9" ht="19.5" customHeight="1">
      <c r="A286" s="16"/>
      <c r="B286" s="17">
        <v>3</v>
      </c>
      <c r="C286" s="18"/>
      <c r="D286" s="15"/>
      <c r="E286" s="15"/>
      <c r="F286" s="1" t="s">
        <v>210</v>
      </c>
      <c r="G286" s="4">
        <f>G287+G292</f>
        <v>1831699</v>
      </c>
      <c r="H286" s="50"/>
      <c r="I286" s="50"/>
    </row>
    <row r="287" spans="1:9" ht="34.5" customHeight="1">
      <c r="A287" s="16"/>
      <c r="B287" s="17"/>
      <c r="C287" s="18">
        <v>458</v>
      </c>
      <c r="D287" s="15"/>
      <c r="E287" s="15"/>
      <c r="F287" s="1" t="s">
        <v>167</v>
      </c>
      <c r="G287" s="4">
        <f>SUM(G288:G291)</f>
        <v>1485849</v>
      </c>
      <c r="H287" s="50"/>
      <c r="I287" s="50"/>
    </row>
    <row r="288" spans="1:9" ht="20.25" customHeight="1">
      <c r="A288" s="16"/>
      <c r="B288" s="17"/>
      <c r="C288" s="18"/>
      <c r="D288" s="15">
        <v>15</v>
      </c>
      <c r="E288" s="15"/>
      <c r="F288" s="1" t="s">
        <v>214</v>
      </c>
      <c r="G288" s="4">
        <v>230230</v>
      </c>
      <c r="H288" s="50"/>
      <c r="I288" s="50"/>
    </row>
    <row r="289" spans="1:9" ht="20.25" customHeight="1">
      <c r="A289" s="16"/>
      <c r="B289" s="17"/>
      <c r="C289" s="18"/>
      <c r="D289" s="15">
        <v>16</v>
      </c>
      <c r="E289" s="15"/>
      <c r="F289" s="1" t="s">
        <v>212</v>
      </c>
      <c r="G289" s="4">
        <f>897779-128304+403+431516-15089</f>
        <v>1186305</v>
      </c>
      <c r="H289" s="50"/>
      <c r="I289" s="50"/>
    </row>
    <row r="290" spans="1:9" ht="19.5" customHeight="1">
      <c r="A290" s="16"/>
      <c r="B290" s="17"/>
      <c r="C290" s="18"/>
      <c r="D290" s="15">
        <v>17</v>
      </c>
      <c r="E290" s="15"/>
      <c r="F290" s="1" t="s">
        <v>215</v>
      </c>
      <c r="G290" s="4">
        <v>2195</v>
      </c>
      <c r="H290" s="50"/>
      <c r="I290" s="50"/>
    </row>
    <row r="291" spans="1:9" ht="17.25" customHeight="1">
      <c r="A291" s="16"/>
      <c r="B291" s="17"/>
      <c r="C291" s="18"/>
      <c r="D291" s="15">
        <v>18</v>
      </c>
      <c r="E291" s="15"/>
      <c r="F291" s="1" t="s">
        <v>213</v>
      </c>
      <c r="G291" s="4">
        <f>42999+490+8541+15089</f>
        <v>67119</v>
      </c>
      <c r="H291" s="50"/>
      <c r="I291" s="50"/>
    </row>
    <row r="292" spans="1:9" ht="19.5" customHeight="1">
      <c r="A292" s="16"/>
      <c r="B292" s="17"/>
      <c r="C292" s="18">
        <v>467</v>
      </c>
      <c r="D292" s="15"/>
      <c r="E292" s="15"/>
      <c r="F292" s="1" t="s">
        <v>371</v>
      </c>
      <c r="G292" s="4">
        <f>SUM(G293)</f>
        <v>345850</v>
      </c>
      <c r="H292" s="50"/>
      <c r="I292" s="50"/>
    </row>
    <row r="293" spans="1:9" ht="16.5" thickBot="1">
      <c r="A293" s="16"/>
      <c r="B293" s="17"/>
      <c r="C293" s="18"/>
      <c r="D293" s="15">
        <v>7</v>
      </c>
      <c r="E293" s="15"/>
      <c r="F293" s="1" t="s">
        <v>267</v>
      </c>
      <c r="G293" s="4">
        <f>SUM(G294:G295)</f>
        <v>345850</v>
      </c>
      <c r="H293" s="50"/>
      <c r="I293" s="50"/>
    </row>
    <row r="294" spans="1:9" ht="15.75" hidden="1">
      <c r="A294" s="16"/>
      <c r="B294" s="17"/>
      <c r="C294" s="18"/>
      <c r="D294" s="15"/>
      <c r="E294" s="15"/>
      <c r="F294" s="1" t="s">
        <v>55</v>
      </c>
      <c r="G294" s="4">
        <v>0</v>
      </c>
      <c r="H294" s="50"/>
      <c r="I294" s="50"/>
    </row>
    <row r="295" spans="1:9" ht="16.5" hidden="1" thickBot="1">
      <c r="A295" s="120"/>
      <c r="B295" s="78"/>
      <c r="C295" s="121"/>
      <c r="D295" s="122"/>
      <c r="E295" s="122"/>
      <c r="F295" s="12" t="s">
        <v>56</v>
      </c>
      <c r="G295" s="45">
        <f>290058+55792</f>
        <v>345850</v>
      </c>
      <c r="H295" s="50"/>
      <c r="I295" s="50"/>
    </row>
    <row r="296" spans="1:9" ht="22.5" customHeight="1" thickBot="1">
      <c r="A296" s="108">
        <v>8</v>
      </c>
      <c r="B296" s="63"/>
      <c r="C296" s="109"/>
      <c r="D296" s="110"/>
      <c r="E296" s="110"/>
      <c r="F296" s="64" t="s">
        <v>216</v>
      </c>
      <c r="G296" s="61">
        <f>G297+G305+G314+G321</f>
        <v>637670</v>
      </c>
      <c r="H296" s="50"/>
      <c r="I296" s="50"/>
    </row>
    <row r="297" spans="1:9" ht="20.25" customHeight="1">
      <c r="A297" s="19"/>
      <c r="B297" s="20">
        <v>1</v>
      </c>
      <c r="C297" s="21"/>
      <c r="D297" s="22"/>
      <c r="E297" s="22"/>
      <c r="F297" s="25" t="s">
        <v>217</v>
      </c>
      <c r="G297" s="23">
        <f>G298+G301</f>
        <v>285077</v>
      </c>
      <c r="H297" s="50"/>
      <c r="I297" s="50"/>
    </row>
    <row r="298" spans="1:9" ht="20.25" customHeight="1">
      <c r="A298" s="16"/>
      <c r="B298" s="17"/>
      <c r="C298" s="18">
        <v>455</v>
      </c>
      <c r="D298" s="15"/>
      <c r="E298" s="15"/>
      <c r="F298" s="1" t="s">
        <v>512</v>
      </c>
      <c r="G298" s="4">
        <f>SUM(G299:G300)</f>
        <v>284957</v>
      </c>
      <c r="H298" s="50"/>
      <c r="I298" s="50"/>
    </row>
    <row r="299" spans="1:9" ht="18.75" customHeight="1">
      <c r="A299" s="16"/>
      <c r="B299" s="17"/>
      <c r="C299" s="18"/>
      <c r="D299" s="15">
        <v>3</v>
      </c>
      <c r="E299" s="15"/>
      <c r="F299" s="1" t="s">
        <v>218</v>
      </c>
      <c r="G299" s="4">
        <f>265277+19680</f>
        <v>284957</v>
      </c>
      <c r="H299" s="50"/>
      <c r="I299" s="50"/>
    </row>
    <row r="300" spans="1:9" ht="18.75" customHeight="1">
      <c r="A300" s="16"/>
      <c r="B300" s="17"/>
      <c r="C300" s="18"/>
      <c r="D300" s="15">
        <v>9</v>
      </c>
      <c r="E300" s="15"/>
      <c r="F300" s="1" t="s">
        <v>40</v>
      </c>
      <c r="G300" s="4">
        <v>0</v>
      </c>
      <c r="H300" s="50"/>
      <c r="I300" s="50"/>
    </row>
    <row r="301" spans="1:9" ht="17.25" customHeight="1">
      <c r="A301" s="16"/>
      <c r="B301" s="17"/>
      <c r="C301" s="18">
        <v>467</v>
      </c>
      <c r="D301" s="15"/>
      <c r="E301" s="15"/>
      <c r="F301" s="1" t="s">
        <v>371</v>
      </c>
      <c r="G301" s="4">
        <f>G302</f>
        <v>120</v>
      </c>
      <c r="H301" s="50"/>
      <c r="I301" s="50"/>
    </row>
    <row r="302" spans="1:9" ht="15.75">
      <c r="A302" s="16"/>
      <c r="B302" s="17"/>
      <c r="C302" s="18"/>
      <c r="D302" s="15">
        <v>11</v>
      </c>
      <c r="E302" s="15"/>
      <c r="F302" s="1" t="s">
        <v>374</v>
      </c>
      <c r="G302" s="4">
        <f>G303+G304</f>
        <v>120</v>
      </c>
      <c r="H302" s="50"/>
      <c r="I302" s="50"/>
    </row>
    <row r="303" spans="1:9" ht="15.75" hidden="1">
      <c r="A303" s="16"/>
      <c r="B303" s="17"/>
      <c r="C303" s="18"/>
      <c r="D303" s="15"/>
      <c r="E303" s="15"/>
      <c r="F303" s="1" t="s">
        <v>55</v>
      </c>
      <c r="G303" s="4">
        <v>0</v>
      </c>
      <c r="H303" s="50"/>
      <c r="I303" s="50"/>
    </row>
    <row r="304" spans="1:9" ht="15.75" hidden="1">
      <c r="A304" s="16"/>
      <c r="B304" s="17"/>
      <c r="C304" s="18"/>
      <c r="D304" s="15"/>
      <c r="E304" s="15"/>
      <c r="F304" s="1" t="s">
        <v>56</v>
      </c>
      <c r="G304" s="4">
        <v>120</v>
      </c>
      <c r="H304" s="50"/>
      <c r="I304" s="50"/>
    </row>
    <row r="305" spans="1:9" ht="15.75">
      <c r="A305" s="16"/>
      <c r="B305" s="17">
        <v>2</v>
      </c>
      <c r="C305" s="18"/>
      <c r="D305" s="15"/>
      <c r="E305" s="15"/>
      <c r="F305" s="1" t="s">
        <v>219</v>
      </c>
      <c r="G305" s="4">
        <f>G306+G310</f>
        <v>200192</v>
      </c>
      <c r="H305" s="50"/>
      <c r="I305" s="50"/>
    </row>
    <row r="306" spans="1:9" ht="15.75">
      <c r="A306" s="16"/>
      <c r="B306" s="17"/>
      <c r="C306" s="18">
        <v>465</v>
      </c>
      <c r="D306" s="15"/>
      <c r="E306" s="15"/>
      <c r="F306" s="1" t="s">
        <v>545</v>
      </c>
      <c r="G306" s="4">
        <f>SUM(G307:G309)</f>
        <v>65882</v>
      </c>
      <c r="H306" s="50"/>
      <c r="I306" s="50"/>
    </row>
    <row r="307" spans="1:9" ht="17.25" customHeight="1">
      <c r="A307" s="16"/>
      <c r="B307" s="17"/>
      <c r="C307" s="18"/>
      <c r="D307" s="15">
        <v>5</v>
      </c>
      <c r="E307" s="15"/>
      <c r="F307" s="1" t="s">
        <v>220</v>
      </c>
      <c r="G307" s="4">
        <f>26513+2864</f>
        <v>29377</v>
      </c>
      <c r="H307" s="50"/>
      <c r="I307" s="50"/>
    </row>
    <row r="308" spans="1:9" ht="26.25" customHeight="1">
      <c r="A308" s="16"/>
      <c r="B308" s="17"/>
      <c r="C308" s="18"/>
      <c r="D308" s="15">
        <v>6</v>
      </c>
      <c r="E308" s="15"/>
      <c r="F308" s="1" t="s">
        <v>221</v>
      </c>
      <c r="G308" s="4">
        <f>19910+1431</f>
        <v>21341</v>
      </c>
      <c r="H308" s="50"/>
      <c r="I308" s="50"/>
    </row>
    <row r="309" spans="1:9" ht="37.5" customHeight="1">
      <c r="A309" s="16"/>
      <c r="B309" s="17"/>
      <c r="C309" s="18"/>
      <c r="D309" s="15">
        <v>7</v>
      </c>
      <c r="E309" s="15"/>
      <c r="F309" s="1" t="s">
        <v>229</v>
      </c>
      <c r="G309" s="4">
        <f>13402+1762</f>
        <v>15164</v>
      </c>
      <c r="H309" s="50"/>
      <c r="I309" s="50"/>
    </row>
    <row r="310" spans="1:9" ht="16.5" customHeight="1">
      <c r="A310" s="16"/>
      <c r="B310" s="17"/>
      <c r="C310" s="18">
        <v>467</v>
      </c>
      <c r="D310" s="15"/>
      <c r="E310" s="15"/>
      <c r="F310" s="1" t="s">
        <v>371</v>
      </c>
      <c r="G310" s="4">
        <f>SUM(G311)</f>
        <v>134310</v>
      </c>
      <c r="H310" s="50"/>
      <c r="I310" s="50"/>
    </row>
    <row r="311" spans="1:9" ht="16.5" customHeight="1">
      <c r="A311" s="16"/>
      <c r="B311" s="17"/>
      <c r="C311" s="18"/>
      <c r="D311" s="15">
        <v>8</v>
      </c>
      <c r="E311" s="15"/>
      <c r="F311" s="1" t="s">
        <v>316</v>
      </c>
      <c r="G311" s="4">
        <f>G312+G313</f>
        <v>134310</v>
      </c>
      <c r="H311" s="50"/>
      <c r="I311" s="50"/>
    </row>
    <row r="312" spans="1:9" ht="16.5" customHeight="1" hidden="1">
      <c r="A312" s="16"/>
      <c r="B312" s="17"/>
      <c r="C312" s="18"/>
      <c r="D312" s="15"/>
      <c r="E312" s="15"/>
      <c r="F312" s="1" t="s">
        <v>55</v>
      </c>
      <c r="G312" s="4">
        <v>0</v>
      </c>
      <c r="H312" s="50"/>
      <c r="I312" s="50"/>
    </row>
    <row r="313" spans="1:9" ht="16.5" customHeight="1" hidden="1">
      <c r="A313" s="16"/>
      <c r="B313" s="17"/>
      <c r="C313" s="18"/>
      <c r="D313" s="15"/>
      <c r="E313" s="15"/>
      <c r="F313" s="1" t="s">
        <v>56</v>
      </c>
      <c r="G313" s="4">
        <f>63708+70156+446</f>
        <v>134310</v>
      </c>
      <c r="H313" s="50"/>
      <c r="I313" s="50"/>
    </row>
    <row r="314" spans="1:9" ht="15.75">
      <c r="A314" s="16"/>
      <c r="B314" s="17">
        <v>3</v>
      </c>
      <c r="C314" s="18"/>
      <c r="D314" s="15"/>
      <c r="E314" s="15"/>
      <c r="F314" s="1" t="s">
        <v>230</v>
      </c>
      <c r="G314" s="4">
        <f>G315+G318</f>
        <v>111286</v>
      </c>
      <c r="H314" s="50"/>
      <c r="I314" s="50"/>
    </row>
    <row r="315" spans="1:9" ht="15.75">
      <c r="A315" s="16"/>
      <c r="B315" s="17"/>
      <c r="C315" s="18">
        <v>455</v>
      </c>
      <c r="D315" s="15"/>
      <c r="E315" s="15"/>
      <c r="F315" s="1" t="s">
        <v>512</v>
      </c>
      <c r="G315" s="4">
        <f>SUM(G316:G317)</f>
        <v>81985</v>
      </c>
      <c r="H315" s="50"/>
      <c r="I315" s="50"/>
    </row>
    <row r="316" spans="1:9" ht="15.75">
      <c r="A316" s="16"/>
      <c r="B316" s="17"/>
      <c r="C316" s="18"/>
      <c r="D316" s="15">
        <v>6</v>
      </c>
      <c r="E316" s="15"/>
      <c r="F316" s="1" t="s">
        <v>233</v>
      </c>
      <c r="G316" s="4">
        <v>79589</v>
      </c>
      <c r="H316" s="50"/>
      <c r="I316" s="50"/>
    </row>
    <row r="317" spans="1:9" ht="15.75">
      <c r="A317" s="16"/>
      <c r="B317" s="17"/>
      <c r="C317" s="18"/>
      <c r="D317" s="15">
        <v>7</v>
      </c>
      <c r="E317" s="15"/>
      <c r="F317" s="1" t="s">
        <v>553</v>
      </c>
      <c r="G317" s="4">
        <v>2396</v>
      </c>
      <c r="H317" s="50"/>
      <c r="I317" s="50"/>
    </row>
    <row r="318" spans="1:9" ht="15.75">
      <c r="A318" s="16"/>
      <c r="B318" s="17"/>
      <c r="C318" s="18">
        <v>456</v>
      </c>
      <c r="D318" s="15"/>
      <c r="E318" s="15"/>
      <c r="F318" s="1" t="s">
        <v>520</v>
      </c>
      <c r="G318" s="4">
        <f>G319+G320</f>
        <v>29301</v>
      </c>
      <c r="H318" s="50"/>
      <c r="I318" s="50"/>
    </row>
    <row r="319" spans="1:9" ht="33" customHeight="1">
      <c r="A319" s="16"/>
      <c r="B319" s="17"/>
      <c r="C319" s="18"/>
      <c r="D319" s="15">
        <v>2</v>
      </c>
      <c r="E319" s="15"/>
      <c r="F319" s="1" t="s">
        <v>129</v>
      </c>
      <c r="G319" s="4">
        <f>21832-2621</f>
        <v>19211</v>
      </c>
      <c r="H319" s="50"/>
      <c r="I319" s="50"/>
    </row>
    <row r="320" spans="1:9" ht="32.25" customHeight="1">
      <c r="A320" s="16"/>
      <c r="B320" s="17"/>
      <c r="C320" s="18"/>
      <c r="D320" s="15">
        <v>5</v>
      </c>
      <c r="E320" s="15"/>
      <c r="F320" s="1" t="s">
        <v>130</v>
      </c>
      <c r="G320" s="4">
        <v>10090</v>
      </c>
      <c r="H320" s="50"/>
      <c r="I320" s="50"/>
    </row>
    <row r="321" spans="1:9" ht="34.5" customHeight="1">
      <c r="A321" s="16"/>
      <c r="B321" s="17">
        <v>9</v>
      </c>
      <c r="C321" s="18"/>
      <c r="D321" s="15"/>
      <c r="E321" s="15"/>
      <c r="F321" s="1" t="s">
        <v>322</v>
      </c>
      <c r="G321" s="4">
        <f>G322+G325+G329</f>
        <v>41115</v>
      </c>
      <c r="H321" s="50"/>
      <c r="I321" s="50"/>
    </row>
    <row r="322" spans="1:9" ht="15.75">
      <c r="A322" s="16"/>
      <c r="B322" s="17"/>
      <c r="C322" s="18">
        <v>455</v>
      </c>
      <c r="D322" s="15"/>
      <c r="E322" s="15"/>
      <c r="F322" s="1" t="s">
        <v>512</v>
      </c>
      <c r="G322" s="4">
        <f>G323+G324</f>
        <v>11226</v>
      </c>
      <c r="H322" s="50"/>
      <c r="I322" s="50"/>
    </row>
    <row r="323" spans="1:9" ht="36.75" customHeight="1">
      <c r="A323" s="16"/>
      <c r="B323" s="17"/>
      <c r="C323" s="18"/>
      <c r="D323" s="15">
        <v>1</v>
      </c>
      <c r="E323" s="15"/>
      <c r="F323" s="1" t="s">
        <v>131</v>
      </c>
      <c r="G323" s="4">
        <v>11226</v>
      </c>
      <c r="H323" s="50"/>
      <c r="I323" s="50"/>
    </row>
    <row r="324" spans="1:9" ht="19.5" customHeight="1">
      <c r="A324" s="16"/>
      <c r="B324" s="17"/>
      <c r="C324" s="18"/>
      <c r="D324" s="15">
        <v>10</v>
      </c>
      <c r="E324" s="15"/>
      <c r="F324" s="1" t="s">
        <v>103</v>
      </c>
      <c r="G324" s="4">
        <v>0</v>
      </c>
      <c r="H324" s="50"/>
      <c r="I324" s="50"/>
    </row>
    <row r="325" spans="1:9" ht="15.75">
      <c r="A325" s="16"/>
      <c r="B325" s="17"/>
      <c r="C325" s="18">
        <v>456</v>
      </c>
      <c r="D325" s="15"/>
      <c r="E325" s="113"/>
      <c r="F325" s="67" t="s">
        <v>520</v>
      </c>
      <c r="G325" s="4">
        <f>SUM(G326:G328)</f>
        <v>22874</v>
      </c>
      <c r="H325" s="50"/>
      <c r="I325" s="50"/>
    </row>
    <row r="326" spans="1:9" ht="49.5" customHeight="1">
      <c r="A326" s="16"/>
      <c r="B326" s="17"/>
      <c r="C326" s="18"/>
      <c r="D326" s="15">
        <v>1</v>
      </c>
      <c r="E326" s="15"/>
      <c r="F326" s="1" t="s">
        <v>132</v>
      </c>
      <c r="G326" s="4">
        <f>16426+1464</f>
        <v>17890</v>
      </c>
      <c r="H326" s="50"/>
      <c r="I326" s="50"/>
    </row>
    <row r="327" spans="1:9" ht="18.75" customHeight="1">
      <c r="A327" s="16"/>
      <c r="B327" s="17"/>
      <c r="C327" s="18"/>
      <c r="D327" s="15">
        <v>3</v>
      </c>
      <c r="E327" s="15"/>
      <c r="F327" s="1" t="s">
        <v>115</v>
      </c>
      <c r="G327" s="4">
        <f>5582-598</f>
        <v>4984</v>
      </c>
      <c r="H327" s="50"/>
      <c r="I327" s="50"/>
    </row>
    <row r="328" spans="1:9" ht="17.25" customHeight="1">
      <c r="A328" s="16"/>
      <c r="B328" s="17"/>
      <c r="C328" s="18"/>
      <c r="D328" s="15">
        <v>6</v>
      </c>
      <c r="E328" s="15"/>
      <c r="F328" s="1" t="s">
        <v>103</v>
      </c>
      <c r="G328" s="4">
        <v>0</v>
      </c>
      <c r="H328" s="50"/>
      <c r="I328" s="50"/>
    </row>
    <row r="329" spans="1:9" ht="20.25" customHeight="1">
      <c r="A329" s="16"/>
      <c r="B329" s="17"/>
      <c r="C329" s="18">
        <v>465</v>
      </c>
      <c r="D329" s="15"/>
      <c r="E329" s="15"/>
      <c r="F329" s="1" t="s">
        <v>545</v>
      </c>
      <c r="G329" s="4">
        <f>SUM(G330:G331)</f>
        <v>7015</v>
      </c>
      <c r="H329" s="50"/>
      <c r="I329" s="50"/>
    </row>
    <row r="330" spans="1:9" ht="35.25" customHeight="1">
      <c r="A330" s="16"/>
      <c r="B330" s="17"/>
      <c r="C330" s="18"/>
      <c r="D330" s="15">
        <v>1</v>
      </c>
      <c r="E330" s="15"/>
      <c r="F330" s="1" t="s">
        <v>133</v>
      </c>
      <c r="G330" s="4">
        <f>6741+274</f>
        <v>7015</v>
      </c>
      <c r="H330" s="50"/>
      <c r="I330" s="50"/>
    </row>
    <row r="331" spans="1:9" ht="21" customHeight="1" thickBot="1">
      <c r="A331" s="16"/>
      <c r="B331" s="17"/>
      <c r="C331" s="18"/>
      <c r="D331" s="15">
        <v>4</v>
      </c>
      <c r="E331" s="15"/>
      <c r="F331" s="1" t="s">
        <v>103</v>
      </c>
      <c r="G331" s="4">
        <v>0</v>
      </c>
      <c r="H331" s="50"/>
      <c r="I331" s="50"/>
    </row>
    <row r="332" spans="1:9" ht="21" customHeight="1" thickBot="1">
      <c r="A332" s="108">
        <v>9</v>
      </c>
      <c r="B332" s="63"/>
      <c r="C332" s="109"/>
      <c r="D332" s="110"/>
      <c r="E332" s="110"/>
      <c r="F332" s="64" t="s">
        <v>234</v>
      </c>
      <c r="G332" s="61">
        <f>G333</f>
        <v>17926</v>
      </c>
      <c r="H332" s="50"/>
      <c r="I332" s="50"/>
    </row>
    <row r="333" spans="1:9" ht="21.75" customHeight="1">
      <c r="A333" s="19"/>
      <c r="B333" s="20">
        <v>9</v>
      </c>
      <c r="C333" s="21"/>
      <c r="D333" s="22"/>
      <c r="E333" s="22"/>
      <c r="F333" s="25" t="s">
        <v>258</v>
      </c>
      <c r="G333" s="23">
        <f>G334+G338</f>
        <v>17926</v>
      </c>
      <c r="H333" s="50"/>
      <c r="I333" s="50"/>
    </row>
    <row r="334" spans="1:9" ht="35.25" customHeight="1">
      <c r="A334" s="16"/>
      <c r="B334" s="17"/>
      <c r="C334" s="18">
        <v>458</v>
      </c>
      <c r="D334" s="15"/>
      <c r="E334" s="15"/>
      <c r="F334" s="1" t="s">
        <v>167</v>
      </c>
      <c r="G334" s="4">
        <f>G335</f>
        <v>17926</v>
      </c>
      <c r="H334" s="50"/>
      <c r="I334" s="50"/>
    </row>
    <row r="335" spans="1:9" ht="17.25" customHeight="1">
      <c r="A335" s="16"/>
      <c r="B335" s="17"/>
      <c r="C335" s="18"/>
      <c r="D335" s="15">
        <v>19</v>
      </c>
      <c r="E335" s="15"/>
      <c r="F335" s="1" t="s">
        <v>261</v>
      </c>
      <c r="G335" s="4">
        <f>G336+G337</f>
        <v>17926</v>
      </c>
      <c r="H335" s="50"/>
      <c r="I335" s="50"/>
    </row>
    <row r="336" spans="1:9" ht="15.75" customHeight="1" hidden="1">
      <c r="A336" s="16"/>
      <c r="B336" s="17"/>
      <c r="C336" s="18"/>
      <c r="D336" s="15"/>
      <c r="E336" s="15"/>
      <c r="F336" s="1" t="s">
        <v>55</v>
      </c>
      <c r="G336" s="4">
        <v>0</v>
      </c>
      <c r="H336" s="50"/>
      <c r="I336" s="50"/>
    </row>
    <row r="337" spans="1:9" ht="16.5" customHeight="1" hidden="1">
      <c r="A337" s="16"/>
      <c r="B337" s="17"/>
      <c r="C337" s="18"/>
      <c r="D337" s="15"/>
      <c r="E337" s="15"/>
      <c r="F337" s="1" t="s">
        <v>56</v>
      </c>
      <c r="G337" s="4">
        <f>1000+16926</f>
        <v>17926</v>
      </c>
      <c r="H337" s="50"/>
      <c r="I337" s="50"/>
    </row>
    <row r="338" spans="1:9" ht="16.5" customHeight="1">
      <c r="A338" s="16"/>
      <c r="B338" s="17"/>
      <c r="C338" s="18">
        <v>467</v>
      </c>
      <c r="D338" s="15"/>
      <c r="E338" s="15"/>
      <c r="F338" s="1" t="s">
        <v>371</v>
      </c>
      <c r="G338" s="4">
        <f>SUM(G339)</f>
        <v>0</v>
      </c>
      <c r="H338" s="50"/>
      <c r="I338" s="50"/>
    </row>
    <row r="339" spans="1:9" ht="19.5" customHeight="1" thickBot="1">
      <c r="A339" s="16"/>
      <c r="B339" s="17"/>
      <c r="C339" s="18"/>
      <c r="D339" s="15">
        <v>9</v>
      </c>
      <c r="E339" s="15"/>
      <c r="F339" s="1" t="s">
        <v>261</v>
      </c>
      <c r="G339" s="4">
        <f>SUM(G340:G341)</f>
        <v>0</v>
      </c>
      <c r="H339" s="50"/>
      <c r="I339" s="50"/>
    </row>
    <row r="340" spans="1:9" ht="15.75" customHeight="1" hidden="1">
      <c r="A340" s="16"/>
      <c r="B340" s="17"/>
      <c r="C340" s="18"/>
      <c r="D340" s="15"/>
      <c r="E340" s="15"/>
      <c r="F340" s="1" t="s">
        <v>55</v>
      </c>
      <c r="G340" s="4">
        <v>0</v>
      </c>
      <c r="H340" s="50"/>
      <c r="I340" s="50"/>
    </row>
    <row r="341" spans="1:9" ht="17.25" customHeight="1" hidden="1" thickBot="1">
      <c r="A341" s="120"/>
      <c r="B341" s="78"/>
      <c r="C341" s="121"/>
      <c r="D341" s="122"/>
      <c r="E341" s="122"/>
      <c r="F341" s="12" t="s">
        <v>56</v>
      </c>
      <c r="G341" s="45">
        <v>0</v>
      </c>
      <c r="H341" s="50"/>
      <c r="I341" s="50"/>
    </row>
    <row r="342" spans="1:9" ht="35.25" customHeight="1" thickBot="1">
      <c r="A342" s="114">
        <v>10</v>
      </c>
      <c r="B342" s="115"/>
      <c r="C342" s="116"/>
      <c r="D342" s="117"/>
      <c r="E342" s="117"/>
      <c r="F342" s="118" t="s">
        <v>312</v>
      </c>
      <c r="G342" s="119">
        <f>G343+G362+G369</f>
        <v>56272</v>
      </c>
      <c r="H342" s="50"/>
      <c r="I342" s="50"/>
    </row>
    <row r="343" spans="1:9" ht="19.5" customHeight="1">
      <c r="A343" s="19"/>
      <c r="B343" s="20">
        <v>1</v>
      </c>
      <c r="C343" s="21"/>
      <c r="D343" s="22"/>
      <c r="E343" s="22"/>
      <c r="F343" s="25" t="s">
        <v>379</v>
      </c>
      <c r="G343" s="23">
        <f>G344+G347+G349+G357</f>
        <v>33993</v>
      </c>
      <c r="H343" s="50"/>
      <c r="I343" s="50"/>
    </row>
    <row r="344" spans="1:9" ht="18.75" customHeight="1">
      <c r="A344" s="16"/>
      <c r="B344" s="17"/>
      <c r="C344" s="18">
        <v>462</v>
      </c>
      <c r="D344" s="15"/>
      <c r="E344" s="15"/>
      <c r="F344" s="1" t="s">
        <v>378</v>
      </c>
      <c r="G344" s="4">
        <f>SUM(G345:G346)</f>
        <v>5031</v>
      </c>
      <c r="H344" s="50"/>
      <c r="I344" s="50"/>
    </row>
    <row r="345" spans="1:9" ht="35.25" customHeight="1">
      <c r="A345" s="16"/>
      <c r="B345" s="17"/>
      <c r="C345" s="18"/>
      <c r="D345" s="15">
        <v>1</v>
      </c>
      <c r="E345" s="15"/>
      <c r="F345" s="1" t="s">
        <v>134</v>
      </c>
      <c r="G345" s="4">
        <f>7643-2612</f>
        <v>5031</v>
      </c>
      <c r="H345" s="50"/>
      <c r="I345" s="50"/>
    </row>
    <row r="346" spans="1:9" ht="18.75" customHeight="1">
      <c r="A346" s="16"/>
      <c r="B346" s="17"/>
      <c r="C346" s="18"/>
      <c r="D346" s="15">
        <v>6</v>
      </c>
      <c r="E346" s="15"/>
      <c r="F346" s="1" t="s">
        <v>103</v>
      </c>
      <c r="G346" s="4">
        <v>0</v>
      </c>
      <c r="H346" s="50"/>
      <c r="I346" s="50"/>
    </row>
    <row r="347" spans="1:9" ht="18.75" customHeight="1">
      <c r="A347" s="16"/>
      <c r="B347" s="17"/>
      <c r="C347" s="18">
        <v>467</v>
      </c>
      <c r="D347" s="15"/>
      <c r="E347" s="113"/>
      <c r="F347" s="1" t="s">
        <v>371</v>
      </c>
      <c r="G347" s="4">
        <f>SUM(G348)</f>
        <v>0</v>
      </c>
      <c r="H347" s="50"/>
      <c r="I347" s="50"/>
    </row>
    <row r="348" spans="1:9" ht="18.75" customHeight="1">
      <c r="A348" s="16"/>
      <c r="B348" s="17"/>
      <c r="C348" s="18"/>
      <c r="D348" s="15">
        <v>10</v>
      </c>
      <c r="E348" s="15"/>
      <c r="F348" s="1" t="s">
        <v>262</v>
      </c>
      <c r="G348" s="4">
        <v>0</v>
      </c>
      <c r="H348" s="50"/>
      <c r="I348" s="50"/>
    </row>
    <row r="349" spans="1:9" ht="18.75" customHeight="1">
      <c r="A349" s="16"/>
      <c r="B349" s="17"/>
      <c r="C349" s="18">
        <v>473</v>
      </c>
      <c r="D349" s="15"/>
      <c r="E349" s="15"/>
      <c r="F349" s="1" t="s">
        <v>226</v>
      </c>
      <c r="G349" s="4">
        <f>SUM(G350:G356)</f>
        <v>14055</v>
      </c>
      <c r="H349" s="50"/>
      <c r="I349" s="50"/>
    </row>
    <row r="350" spans="1:9" ht="30" customHeight="1">
      <c r="A350" s="16"/>
      <c r="B350" s="17"/>
      <c r="C350" s="18"/>
      <c r="D350" s="15">
        <v>1</v>
      </c>
      <c r="E350" s="15"/>
      <c r="F350" s="1" t="s">
        <v>227</v>
      </c>
      <c r="G350" s="4">
        <f>7721-3172</f>
        <v>4549</v>
      </c>
      <c r="H350" s="50"/>
      <c r="I350" s="50"/>
    </row>
    <row r="351" spans="1:9" ht="18" customHeight="1">
      <c r="A351" s="16"/>
      <c r="B351" s="17"/>
      <c r="C351" s="18"/>
      <c r="D351" s="15">
        <v>3</v>
      </c>
      <c r="E351" s="15"/>
      <c r="F351" s="1" t="s">
        <v>103</v>
      </c>
      <c r="G351" s="4">
        <v>0</v>
      </c>
      <c r="H351" s="50"/>
      <c r="I351" s="50"/>
    </row>
    <row r="352" spans="1:9" ht="17.25" customHeight="1">
      <c r="A352" s="16"/>
      <c r="B352" s="17"/>
      <c r="C352" s="18"/>
      <c r="D352" s="15">
        <v>5</v>
      </c>
      <c r="E352" s="15"/>
      <c r="F352" s="1" t="s">
        <v>556</v>
      </c>
      <c r="G352" s="4">
        <f>2811-1958</f>
        <v>853</v>
      </c>
      <c r="H352" s="50"/>
      <c r="I352" s="50"/>
    </row>
    <row r="353" spans="1:9" ht="17.25" customHeight="1">
      <c r="A353" s="16"/>
      <c r="B353" s="17"/>
      <c r="C353" s="18"/>
      <c r="D353" s="15">
        <v>6</v>
      </c>
      <c r="E353" s="15"/>
      <c r="F353" s="1" t="s">
        <v>270</v>
      </c>
      <c r="G353" s="4">
        <v>0</v>
      </c>
      <c r="H353" s="50"/>
      <c r="I353" s="50"/>
    </row>
    <row r="354" spans="1:9" ht="18.75" customHeight="1">
      <c r="A354" s="16"/>
      <c r="B354" s="17"/>
      <c r="C354" s="18"/>
      <c r="D354" s="15">
        <v>7</v>
      </c>
      <c r="E354" s="15"/>
      <c r="F354" s="1" t="s">
        <v>18</v>
      </c>
      <c r="G354" s="4">
        <f>16603-7998</f>
        <v>8605</v>
      </c>
      <c r="H354" s="50"/>
      <c r="I354" s="50"/>
    </row>
    <row r="355" spans="1:9" ht="35.25" customHeight="1">
      <c r="A355" s="16"/>
      <c r="B355" s="17"/>
      <c r="C355" s="18"/>
      <c r="D355" s="15">
        <v>8</v>
      </c>
      <c r="E355" s="15"/>
      <c r="F355" s="1" t="s">
        <v>305</v>
      </c>
      <c r="G355" s="4">
        <v>0</v>
      </c>
      <c r="H355" s="50"/>
      <c r="I355" s="50"/>
    </row>
    <row r="356" spans="1:9" ht="20.25" customHeight="1">
      <c r="A356" s="16"/>
      <c r="B356" s="17"/>
      <c r="C356" s="18"/>
      <c r="D356" s="15">
        <v>10</v>
      </c>
      <c r="E356" s="15"/>
      <c r="F356" s="72" t="s">
        <v>650</v>
      </c>
      <c r="G356" s="4">
        <f>200-152</f>
        <v>48</v>
      </c>
      <c r="H356" s="50"/>
      <c r="I356" s="50"/>
    </row>
    <row r="357" spans="1:9" ht="20.25" customHeight="1">
      <c r="A357" s="16"/>
      <c r="B357" s="17"/>
      <c r="C357" s="18">
        <v>474</v>
      </c>
      <c r="D357" s="15"/>
      <c r="E357" s="15"/>
      <c r="F357" s="1" t="s">
        <v>493</v>
      </c>
      <c r="G357" s="4">
        <f>SUM(G358:G361)</f>
        <v>14907</v>
      </c>
      <c r="H357" s="50"/>
      <c r="I357" s="50"/>
    </row>
    <row r="358" spans="1:9" ht="36.75" customHeight="1">
      <c r="A358" s="16"/>
      <c r="B358" s="17"/>
      <c r="C358" s="18"/>
      <c r="D358" s="15">
        <v>1</v>
      </c>
      <c r="E358" s="15"/>
      <c r="F358" s="72" t="s">
        <v>494</v>
      </c>
      <c r="G358" s="4">
        <v>4799</v>
      </c>
      <c r="H358" s="50"/>
      <c r="I358" s="50"/>
    </row>
    <row r="359" spans="1:9" ht="20.25" customHeight="1">
      <c r="A359" s="16"/>
      <c r="B359" s="17"/>
      <c r="C359" s="18"/>
      <c r="D359" s="15">
        <v>5</v>
      </c>
      <c r="E359" s="15"/>
      <c r="F359" s="125" t="s">
        <v>495</v>
      </c>
      <c r="G359" s="4">
        <v>1958</v>
      </c>
      <c r="H359" s="50"/>
      <c r="I359" s="50"/>
    </row>
    <row r="360" spans="1:9" ht="20.25" customHeight="1">
      <c r="A360" s="16"/>
      <c r="B360" s="17"/>
      <c r="C360" s="18"/>
      <c r="D360" s="15">
        <v>7</v>
      </c>
      <c r="E360" s="15"/>
      <c r="F360" s="125" t="s">
        <v>18</v>
      </c>
      <c r="G360" s="4">
        <v>7998</v>
      </c>
      <c r="H360" s="50"/>
      <c r="I360" s="50"/>
    </row>
    <row r="361" spans="1:9" ht="20.25" customHeight="1">
      <c r="A361" s="16"/>
      <c r="B361" s="17"/>
      <c r="C361" s="18"/>
      <c r="D361" s="15">
        <v>12</v>
      </c>
      <c r="E361" s="15"/>
      <c r="F361" s="1" t="s">
        <v>496</v>
      </c>
      <c r="G361" s="4">
        <v>152</v>
      </c>
      <c r="H361" s="50"/>
      <c r="I361" s="50"/>
    </row>
    <row r="362" spans="1:9" ht="15" customHeight="1">
      <c r="A362" s="16"/>
      <c r="B362" s="17">
        <v>6</v>
      </c>
      <c r="C362" s="18"/>
      <c r="D362" s="15"/>
      <c r="E362" s="15"/>
      <c r="F362" s="1" t="s">
        <v>264</v>
      </c>
      <c r="G362" s="4">
        <f>G363</f>
        <v>17657</v>
      </c>
      <c r="H362" s="50"/>
      <c r="I362" s="50"/>
    </row>
    <row r="363" spans="1:9" ht="15.75" customHeight="1">
      <c r="A363" s="16"/>
      <c r="B363" s="17"/>
      <c r="C363" s="18">
        <v>463</v>
      </c>
      <c r="D363" s="15"/>
      <c r="E363" s="15"/>
      <c r="F363" s="1" t="s">
        <v>380</v>
      </c>
      <c r="G363" s="4">
        <f>SUM(G364:G368)</f>
        <v>17657</v>
      </c>
      <c r="H363" s="50"/>
      <c r="I363" s="50"/>
    </row>
    <row r="364" spans="1:9" ht="32.25" customHeight="1">
      <c r="A364" s="16"/>
      <c r="B364" s="17"/>
      <c r="C364" s="18"/>
      <c r="D364" s="15">
        <v>1</v>
      </c>
      <c r="E364" s="15"/>
      <c r="F364" s="1" t="s">
        <v>135</v>
      </c>
      <c r="G364" s="4">
        <f>17086+571</f>
        <v>17657</v>
      </c>
      <c r="H364" s="50"/>
      <c r="I364" s="50"/>
    </row>
    <row r="365" spans="1:9" ht="16.5" customHeight="1">
      <c r="A365" s="16"/>
      <c r="B365" s="17"/>
      <c r="C365" s="18"/>
      <c r="D365" s="15">
        <v>2</v>
      </c>
      <c r="E365" s="15"/>
      <c r="F365" s="1" t="s">
        <v>269</v>
      </c>
      <c r="G365" s="4">
        <v>0</v>
      </c>
      <c r="H365" s="50"/>
      <c r="I365" s="50"/>
    </row>
    <row r="366" spans="1:9" ht="17.25" customHeight="1">
      <c r="A366" s="16"/>
      <c r="B366" s="17"/>
      <c r="C366" s="18"/>
      <c r="D366" s="15">
        <v>4</v>
      </c>
      <c r="E366" s="15"/>
      <c r="F366" s="1" t="s">
        <v>265</v>
      </c>
      <c r="G366" s="4">
        <v>0</v>
      </c>
      <c r="H366" s="50"/>
      <c r="I366" s="50"/>
    </row>
    <row r="367" spans="1:9" ht="35.25" customHeight="1">
      <c r="A367" s="16"/>
      <c r="B367" s="17"/>
      <c r="C367" s="18"/>
      <c r="D367" s="15">
        <v>6</v>
      </c>
      <c r="E367" s="15"/>
      <c r="F367" s="1" t="s">
        <v>559</v>
      </c>
      <c r="G367" s="4">
        <v>0</v>
      </c>
      <c r="H367" s="50"/>
      <c r="I367" s="50"/>
    </row>
    <row r="368" spans="1:9" ht="18.75" customHeight="1">
      <c r="A368" s="16"/>
      <c r="B368" s="17"/>
      <c r="C368" s="18"/>
      <c r="D368" s="15">
        <v>7</v>
      </c>
      <c r="E368" s="15"/>
      <c r="F368" s="1" t="s">
        <v>103</v>
      </c>
      <c r="G368" s="4">
        <v>0</v>
      </c>
      <c r="H368" s="50"/>
      <c r="I368" s="50"/>
    </row>
    <row r="369" spans="1:9" ht="33" customHeight="1">
      <c r="A369" s="16"/>
      <c r="B369" s="17">
        <v>9</v>
      </c>
      <c r="C369" s="18"/>
      <c r="D369" s="15"/>
      <c r="E369" s="15"/>
      <c r="F369" s="1" t="s">
        <v>657</v>
      </c>
      <c r="G369" s="4">
        <f>G370+G374+G378</f>
        <v>4622</v>
      </c>
      <c r="H369" s="50"/>
      <c r="I369" s="50"/>
    </row>
    <row r="370" spans="1:9" ht="19.5" customHeight="1">
      <c r="A370" s="16"/>
      <c r="B370" s="17"/>
      <c r="C370" s="18">
        <v>462</v>
      </c>
      <c r="D370" s="15"/>
      <c r="E370" s="15"/>
      <c r="F370" s="1" t="s">
        <v>378</v>
      </c>
      <c r="G370" s="4">
        <f>G371</f>
        <v>0</v>
      </c>
      <c r="H370" s="50"/>
      <c r="I370" s="50"/>
    </row>
    <row r="371" spans="1:9" ht="17.25" customHeight="1">
      <c r="A371" s="16"/>
      <c r="B371" s="17"/>
      <c r="C371" s="18"/>
      <c r="D371" s="37">
        <v>9</v>
      </c>
      <c r="E371" s="128"/>
      <c r="F371" s="1" t="s">
        <v>658</v>
      </c>
      <c r="G371" s="4">
        <f>SUM(G372:G373)</f>
        <v>0</v>
      </c>
      <c r="H371" s="50"/>
      <c r="I371" s="50"/>
    </row>
    <row r="372" spans="1:9" ht="17.25" customHeight="1" hidden="1">
      <c r="A372" s="16"/>
      <c r="B372" s="17"/>
      <c r="C372" s="112"/>
      <c r="D372" s="129"/>
      <c r="E372" s="15"/>
      <c r="F372" s="1" t="s">
        <v>55</v>
      </c>
      <c r="G372" s="4">
        <v>0</v>
      </c>
      <c r="H372" s="50"/>
      <c r="I372" s="50"/>
    </row>
    <row r="373" spans="1:9" ht="17.25" customHeight="1" hidden="1">
      <c r="A373" s="16"/>
      <c r="B373" s="17"/>
      <c r="C373" s="112"/>
      <c r="D373" s="129"/>
      <c r="E373" s="15"/>
      <c r="F373" s="1" t="s">
        <v>56</v>
      </c>
      <c r="G373" s="4">
        <v>0</v>
      </c>
      <c r="H373" s="50"/>
      <c r="I373" s="50"/>
    </row>
    <row r="374" spans="1:9" ht="18.75" customHeight="1">
      <c r="A374" s="130"/>
      <c r="B374" s="34"/>
      <c r="C374" s="112">
        <v>473</v>
      </c>
      <c r="D374" s="113"/>
      <c r="E374" s="113"/>
      <c r="F374" s="67" t="s">
        <v>226</v>
      </c>
      <c r="G374" s="4">
        <f>G375</f>
        <v>2465</v>
      </c>
      <c r="H374" s="50"/>
      <c r="I374" s="50"/>
    </row>
    <row r="375" spans="1:9" ht="15.75" customHeight="1">
      <c r="A375" s="16"/>
      <c r="B375" s="17"/>
      <c r="C375" s="18"/>
      <c r="D375" s="37">
        <v>11</v>
      </c>
      <c r="E375" s="128"/>
      <c r="F375" s="1" t="s">
        <v>658</v>
      </c>
      <c r="G375" s="4">
        <f>SUM(G376:G377)</f>
        <v>2465</v>
      </c>
      <c r="H375" s="50"/>
      <c r="I375" s="50"/>
    </row>
    <row r="376" spans="1:9" ht="15.75" customHeight="1" hidden="1">
      <c r="A376" s="16"/>
      <c r="B376" s="17"/>
      <c r="C376" s="18"/>
      <c r="D376" s="37"/>
      <c r="E376" s="15"/>
      <c r="F376" s="1" t="s">
        <v>55</v>
      </c>
      <c r="G376" s="4">
        <f>4622-2157</f>
        <v>2465</v>
      </c>
      <c r="H376" s="50"/>
      <c r="I376" s="50"/>
    </row>
    <row r="377" spans="1:9" ht="15.75" customHeight="1" hidden="1" thickBot="1">
      <c r="A377" s="26"/>
      <c r="B377" s="27"/>
      <c r="C377" s="28"/>
      <c r="D377" s="37"/>
      <c r="E377" s="122"/>
      <c r="F377" s="1" t="s">
        <v>56</v>
      </c>
      <c r="G377" s="4">
        <v>0</v>
      </c>
      <c r="H377" s="50"/>
      <c r="I377" s="50"/>
    </row>
    <row r="378" spans="1:9" ht="15.75" customHeight="1">
      <c r="A378" s="26"/>
      <c r="B378" s="27"/>
      <c r="C378" s="18">
        <v>474</v>
      </c>
      <c r="D378" s="113"/>
      <c r="E378" s="113"/>
      <c r="F378" s="67" t="s">
        <v>493</v>
      </c>
      <c r="G378" s="68">
        <f>G379</f>
        <v>2157</v>
      </c>
      <c r="H378" s="50"/>
      <c r="I378" s="50"/>
    </row>
    <row r="379" spans="1:9" ht="15.75" customHeight="1" thickBot="1">
      <c r="A379" s="16"/>
      <c r="B379" s="27"/>
      <c r="C379" s="18"/>
      <c r="D379" s="37">
        <v>13</v>
      </c>
      <c r="E379" s="128"/>
      <c r="F379" s="1" t="s">
        <v>658</v>
      </c>
      <c r="G379" s="4">
        <f>SUM(G380:G381)</f>
        <v>2157</v>
      </c>
      <c r="H379" s="50"/>
      <c r="I379" s="50"/>
    </row>
    <row r="380" spans="1:9" ht="15.75" customHeight="1" hidden="1">
      <c r="A380" s="130"/>
      <c r="B380" s="27"/>
      <c r="C380" s="18"/>
      <c r="D380" s="37"/>
      <c r="E380" s="15"/>
      <c r="F380" s="1" t="s">
        <v>55</v>
      </c>
      <c r="G380" s="4">
        <v>2157</v>
      </c>
      <c r="H380" s="50"/>
      <c r="I380" s="50"/>
    </row>
    <row r="381" spans="1:9" ht="15.75" customHeight="1" hidden="1" thickBot="1">
      <c r="A381" s="120"/>
      <c r="B381" s="78"/>
      <c r="C381" s="121"/>
      <c r="D381" s="38"/>
      <c r="E381" s="122"/>
      <c r="F381" s="12" t="s">
        <v>56</v>
      </c>
      <c r="G381" s="45">
        <v>0</v>
      </c>
      <c r="H381" s="50"/>
      <c r="I381" s="50"/>
    </row>
    <row r="382" spans="1:9" ht="19.5" customHeight="1" thickBot="1">
      <c r="A382" s="108">
        <v>11</v>
      </c>
      <c r="B382" s="63"/>
      <c r="C382" s="109"/>
      <c r="D382" s="110"/>
      <c r="E382" s="110"/>
      <c r="F382" s="64" t="s">
        <v>271</v>
      </c>
      <c r="G382" s="61">
        <f>G383</f>
        <v>84881</v>
      </c>
      <c r="H382" s="50"/>
      <c r="I382" s="50"/>
    </row>
    <row r="383" spans="1:9" ht="18" customHeight="1">
      <c r="A383" s="111"/>
      <c r="B383" s="66">
        <v>2</v>
      </c>
      <c r="C383" s="112"/>
      <c r="D383" s="113"/>
      <c r="E383" s="113"/>
      <c r="F383" s="67" t="s">
        <v>272</v>
      </c>
      <c r="G383" s="68">
        <f>G384+G387</f>
        <v>84881</v>
      </c>
      <c r="H383" s="50"/>
      <c r="I383" s="50"/>
    </row>
    <row r="384" spans="1:9" ht="17.25" customHeight="1">
      <c r="A384" s="111"/>
      <c r="B384" s="66"/>
      <c r="C384" s="18">
        <v>467</v>
      </c>
      <c r="D384" s="15"/>
      <c r="E384" s="15"/>
      <c r="F384" s="1" t="s">
        <v>371</v>
      </c>
      <c r="G384" s="68">
        <f>SUM(G385:G386)</f>
        <v>22161</v>
      </c>
      <c r="H384" s="50"/>
      <c r="I384" s="50"/>
    </row>
    <row r="385" spans="1:9" ht="34.5" customHeight="1">
      <c r="A385" s="111"/>
      <c r="B385" s="66"/>
      <c r="C385" s="112"/>
      <c r="D385" s="15">
        <v>1</v>
      </c>
      <c r="E385" s="15"/>
      <c r="F385" s="1" t="s">
        <v>612</v>
      </c>
      <c r="G385" s="68">
        <f>21739+422</f>
        <v>22161</v>
      </c>
      <c r="H385" s="50"/>
      <c r="I385" s="50"/>
    </row>
    <row r="386" spans="1:9" ht="18.75" customHeight="1">
      <c r="A386" s="111"/>
      <c r="B386" s="66"/>
      <c r="C386" s="112"/>
      <c r="D386" s="15">
        <v>17</v>
      </c>
      <c r="E386" s="15"/>
      <c r="F386" s="1" t="s">
        <v>103</v>
      </c>
      <c r="G386" s="68">
        <v>0</v>
      </c>
      <c r="H386" s="50"/>
      <c r="I386" s="50"/>
    </row>
    <row r="387" spans="1:9" ht="21" customHeight="1">
      <c r="A387" s="16"/>
      <c r="B387" s="17"/>
      <c r="C387" s="18">
        <v>468</v>
      </c>
      <c r="D387" s="15"/>
      <c r="E387" s="15"/>
      <c r="F387" s="1" t="s">
        <v>382</v>
      </c>
      <c r="G387" s="4">
        <f>SUM(G388:G391)</f>
        <v>62720</v>
      </c>
      <c r="H387" s="50"/>
      <c r="I387" s="50"/>
    </row>
    <row r="388" spans="1:9" ht="31.5" customHeight="1">
      <c r="A388" s="16"/>
      <c r="B388" s="17"/>
      <c r="C388" s="18"/>
      <c r="D388" s="15">
        <v>1</v>
      </c>
      <c r="E388" s="15"/>
      <c r="F388" s="1" t="s">
        <v>613</v>
      </c>
      <c r="G388" s="4">
        <f>21268-7850</f>
        <v>13418</v>
      </c>
      <c r="H388" s="50"/>
      <c r="I388" s="50"/>
    </row>
    <row r="389" spans="1:9" ht="18.75" customHeight="1">
      <c r="A389" s="16"/>
      <c r="B389" s="17"/>
      <c r="C389" s="18"/>
      <c r="D389" s="15">
        <v>2</v>
      </c>
      <c r="E389" s="15"/>
      <c r="F389" s="1" t="s">
        <v>404</v>
      </c>
      <c r="G389" s="4">
        <v>11452</v>
      </c>
      <c r="H389" s="50"/>
      <c r="I389" s="50"/>
    </row>
    <row r="390" spans="1:9" ht="30.75" customHeight="1">
      <c r="A390" s="16"/>
      <c r="B390" s="17"/>
      <c r="C390" s="18"/>
      <c r="D390" s="15">
        <v>3</v>
      </c>
      <c r="E390" s="15"/>
      <c r="F390" s="1" t="s">
        <v>321</v>
      </c>
      <c r="G390" s="4">
        <f>7850+80000-50000</f>
        <v>37850</v>
      </c>
      <c r="H390" s="50"/>
      <c r="I390" s="50"/>
    </row>
    <row r="391" spans="1:9" ht="18.75" customHeight="1" thickBot="1">
      <c r="A391" s="16"/>
      <c r="B391" s="17"/>
      <c r="C391" s="18"/>
      <c r="D391" s="15">
        <v>4</v>
      </c>
      <c r="E391" s="15"/>
      <c r="F391" s="1" t="s">
        <v>103</v>
      </c>
      <c r="G391" s="4">
        <v>0</v>
      </c>
      <c r="H391" s="50"/>
      <c r="I391" s="50"/>
    </row>
    <row r="392" spans="1:9" ht="19.5" customHeight="1" thickBot="1">
      <c r="A392" s="108">
        <v>12</v>
      </c>
      <c r="B392" s="63"/>
      <c r="C392" s="109"/>
      <c r="D392" s="110"/>
      <c r="E392" s="110"/>
      <c r="F392" s="64" t="s">
        <v>44</v>
      </c>
      <c r="G392" s="61">
        <f>G393+G399</f>
        <v>618983</v>
      </c>
      <c r="H392" s="50"/>
      <c r="I392" s="50"/>
    </row>
    <row r="393" spans="1:9" ht="18" customHeight="1">
      <c r="A393" s="111"/>
      <c r="B393" s="66">
        <v>1</v>
      </c>
      <c r="C393" s="112"/>
      <c r="D393" s="113"/>
      <c r="E393" s="113"/>
      <c r="F393" s="67" t="s">
        <v>45</v>
      </c>
      <c r="G393" s="68">
        <f>G394</f>
        <v>611303</v>
      </c>
      <c r="H393" s="50"/>
      <c r="I393" s="50"/>
    </row>
    <row r="394" spans="1:9" ht="31.5" customHeight="1">
      <c r="A394" s="16"/>
      <c r="B394" s="17"/>
      <c r="C394" s="18">
        <v>458</v>
      </c>
      <c r="D394" s="15"/>
      <c r="E394" s="15"/>
      <c r="F394" s="1" t="s">
        <v>167</v>
      </c>
      <c r="G394" s="4">
        <f>G395+G398</f>
        <v>611303</v>
      </c>
      <c r="H394" s="50"/>
      <c r="I394" s="50"/>
    </row>
    <row r="395" spans="1:9" ht="18" customHeight="1">
      <c r="A395" s="16"/>
      <c r="B395" s="17"/>
      <c r="C395" s="18"/>
      <c r="D395" s="15">
        <v>22</v>
      </c>
      <c r="E395" s="15"/>
      <c r="F395" s="1" t="s">
        <v>47</v>
      </c>
      <c r="G395" s="4">
        <f>SUM(G396:G397)</f>
        <v>39827</v>
      </c>
      <c r="H395" s="50"/>
      <c r="I395" s="50"/>
    </row>
    <row r="396" spans="1:9" ht="15.75" customHeight="1" hidden="1">
      <c r="A396" s="16"/>
      <c r="B396" s="17"/>
      <c r="C396" s="18"/>
      <c r="D396" s="15"/>
      <c r="E396" s="15"/>
      <c r="F396" s="1" t="s">
        <v>55</v>
      </c>
      <c r="G396" s="3">
        <v>0</v>
      </c>
      <c r="H396" s="50"/>
      <c r="I396" s="50"/>
    </row>
    <row r="397" spans="1:9" ht="15.75" customHeight="1" hidden="1">
      <c r="A397" s="16"/>
      <c r="B397" s="17"/>
      <c r="C397" s="18"/>
      <c r="D397" s="15"/>
      <c r="E397" s="15"/>
      <c r="F397" s="1" t="s">
        <v>56</v>
      </c>
      <c r="G397" s="3">
        <f>35825+4002</f>
        <v>39827</v>
      </c>
      <c r="H397" s="50"/>
      <c r="I397" s="50"/>
    </row>
    <row r="398" spans="1:9" ht="15.75" customHeight="1">
      <c r="A398" s="16"/>
      <c r="B398" s="17"/>
      <c r="C398" s="18"/>
      <c r="D398" s="15">
        <v>23</v>
      </c>
      <c r="E398" s="15"/>
      <c r="F398" s="1" t="s">
        <v>46</v>
      </c>
      <c r="G398" s="4">
        <f>105678+465798</f>
        <v>571476</v>
      </c>
      <c r="H398" s="50"/>
      <c r="I398" s="50"/>
    </row>
    <row r="399" spans="1:9" ht="17.25" customHeight="1">
      <c r="A399" s="16"/>
      <c r="B399" s="17">
        <v>9</v>
      </c>
      <c r="C399" s="18"/>
      <c r="D399" s="15"/>
      <c r="E399" s="15"/>
      <c r="F399" s="1" t="s">
        <v>48</v>
      </c>
      <c r="G399" s="4">
        <f>G400</f>
        <v>7680</v>
      </c>
      <c r="H399" s="50"/>
      <c r="I399" s="50"/>
    </row>
    <row r="400" spans="1:9" ht="33" customHeight="1">
      <c r="A400" s="16"/>
      <c r="B400" s="17"/>
      <c r="C400" s="18">
        <v>458</v>
      </c>
      <c r="D400" s="15"/>
      <c r="E400" s="15"/>
      <c r="F400" s="1" t="s">
        <v>167</v>
      </c>
      <c r="G400" s="4">
        <f>SUM(G401+G402)</f>
        <v>7680</v>
      </c>
      <c r="H400" s="50"/>
      <c r="I400" s="50"/>
    </row>
    <row r="401" spans="1:9" ht="37.5" customHeight="1">
      <c r="A401" s="16"/>
      <c r="B401" s="17"/>
      <c r="C401" s="18"/>
      <c r="D401" s="15">
        <v>24</v>
      </c>
      <c r="E401" s="15"/>
      <c r="F401" s="1" t="s">
        <v>259</v>
      </c>
      <c r="G401" s="4">
        <v>7680</v>
      </c>
      <c r="H401" s="50"/>
      <c r="I401" s="50"/>
    </row>
    <row r="402" spans="1:9" ht="36" customHeight="1" thickBot="1">
      <c r="A402" s="16"/>
      <c r="B402" s="17"/>
      <c r="C402" s="18"/>
      <c r="D402" s="15">
        <v>37</v>
      </c>
      <c r="E402" s="15"/>
      <c r="F402" s="1" t="s">
        <v>116</v>
      </c>
      <c r="G402" s="4">
        <v>0</v>
      </c>
      <c r="H402" s="50"/>
      <c r="I402" s="50"/>
    </row>
    <row r="403" spans="1:9" ht="16.5" thickBot="1">
      <c r="A403" s="114">
        <v>13</v>
      </c>
      <c r="B403" s="115"/>
      <c r="C403" s="116"/>
      <c r="D403" s="117"/>
      <c r="E403" s="117"/>
      <c r="F403" s="118" t="s">
        <v>49</v>
      </c>
      <c r="G403" s="119">
        <f>G404+G409</f>
        <v>914832</v>
      </c>
      <c r="H403" s="50"/>
      <c r="I403" s="50"/>
    </row>
    <row r="404" spans="1:7" ht="18" customHeight="1">
      <c r="A404" s="19"/>
      <c r="B404" s="20">
        <v>3</v>
      </c>
      <c r="C404" s="21"/>
      <c r="D404" s="22"/>
      <c r="E404" s="22"/>
      <c r="F404" s="25" t="s">
        <v>383</v>
      </c>
      <c r="G404" s="23">
        <f>G405</f>
        <v>13081</v>
      </c>
    </row>
    <row r="405" spans="1:7" ht="15.75" customHeight="1">
      <c r="A405" s="16"/>
      <c r="B405" s="17"/>
      <c r="C405" s="18">
        <v>469</v>
      </c>
      <c r="D405" s="15"/>
      <c r="E405" s="15"/>
      <c r="F405" s="1" t="s">
        <v>384</v>
      </c>
      <c r="G405" s="4">
        <f>SUM(G406:G408)</f>
        <v>13081</v>
      </c>
    </row>
    <row r="406" spans="1:7" ht="34.5" customHeight="1">
      <c r="A406" s="16"/>
      <c r="B406" s="17"/>
      <c r="C406" s="18"/>
      <c r="D406" s="15">
        <v>1</v>
      </c>
      <c r="E406" s="15"/>
      <c r="F406" s="1" t="s">
        <v>385</v>
      </c>
      <c r="G406" s="4">
        <f>9289+921</f>
        <v>10210</v>
      </c>
    </row>
    <row r="407" spans="1:7" ht="21" customHeight="1">
      <c r="A407" s="16"/>
      <c r="B407" s="17"/>
      <c r="C407" s="18"/>
      <c r="D407" s="15">
        <v>3</v>
      </c>
      <c r="E407" s="15"/>
      <c r="F407" s="1" t="s">
        <v>395</v>
      </c>
      <c r="G407" s="4">
        <v>2871</v>
      </c>
    </row>
    <row r="408" spans="1:7" ht="17.25" customHeight="1">
      <c r="A408" s="16"/>
      <c r="B408" s="17"/>
      <c r="C408" s="18"/>
      <c r="D408" s="15">
        <v>4</v>
      </c>
      <c r="E408" s="15"/>
      <c r="F408" s="1" t="s">
        <v>103</v>
      </c>
      <c r="G408" s="4">
        <v>0</v>
      </c>
    </row>
    <row r="409" spans="1:7" ht="17.25" customHeight="1">
      <c r="A409" s="16"/>
      <c r="B409" s="17">
        <v>9</v>
      </c>
      <c r="C409" s="18"/>
      <c r="D409" s="15"/>
      <c r="E409" s="15"/>
      <c r="F409" s="1" t="s">
        <v>49</v>
      </c>
      <c r="G409" s="4">
        <f>G410+G415+G417+G430</f>
        <v>901751</v>
      </c>
    </row>
    <row r="410" spans="1:7" ht="15.75" customHeight="1">
      <c r="A410" s="16"/>
      <c r="B410" s="17"/>
      <c r="C410" s="18">
        <v>452</v>
      </c>
      <c r="D410" s="15"/>
      <c r="E410" s="15"/>
      <c r="F410" s="1" t="s">
        <v>157</v>
      </c>
      <c r="G410" s="4">
        <f>G411</f>
        <v>178291</v>
      </c>
    </row>
    <row r="411" spans="1:9" ht="18.75" customHeight="1">
      <c r="A411" s="16"/>
      <c r="B411" s="17"/>
      <c r="C411" s="18"/>
      <c r="D411" s="15">
        <v>12</v>
      </c>
      <c r="E411" s="15"/>
      <c r="F411" s="1" t="s">
        <v>172</v>
      </c>
      <c r="G411" s="4">
        <f>G412+G413+G414</f>
        <v>178291</v>
      </c>
      <c r="I411" s="51">
        <v>211999</v>
      </c>
    </row>
    <row r="412" spans="1:7" ht="49.5" customHeight="1" hidden="1">
      <c r="A412" s="16"/>
      <c r="B412" s="17"/>
      <c r="C412" s="18"/>
      <c r="D412" s="15"/>
      <c r="E412" s="15"/>
      <c r="F412" s="1" t="s">
        <v>268</v>
      </c>
      <c r="G412" s="4">
        <f>111999-100000</f>
        <v>11999</v>
      </c>
    </row>
    <row r="413" spans="1:7" ht="33" customHeight="1" hidden="1">
      <c r="A413" s="16"/>
      <c r="B413" s="17"/>
      <c r="C413" s="18"/>
      <c r="D413" s="15"/>
      <c r="E413" s="15"/>
      <c r="F413" s="1" t="s">
        <v>52</v>
      </c>
      <c r="G413" s="4">
        <f>50000-33708</f>
        <v>16292</v>
      </c>
    </row>
    <row r="414" spans="1:7" ht="34.5" customHeight="1" hidden="1">
      <c r="A414" s="16"/>
      <c r="B414" s="17"/>
      <c r="C414" s="18"/>
      <c r="D414" s="15"/>
      <c r="E414" s="15"/>
      <c r="F414" s="1" t="s">
        <v>306</v>
      </c>
      <c r="G414" s="4">
        <f>50000+100000</f>
        <v>150000</v>
      </c>
    </row>
    <row r="415" spans="1:7" ht="33" customHeight="1" hidden="1">
      <c r="A415" s="16"/>
      <c r="B415" s="17"/>
      <c r="C415" s="18">
        <v>453</v>
      </c>
      <c r="D415" s="15"/>
      <c r="E415" s="15"/>
      <c r="F415" s="1" t="s">
        <v>159</v>
      </c>
      <c r="G415" s="4">
        <f>G416</f>
        <v>0</v>
      </c>
    </row>
    <row r="416" spans="1:7" ht="17.25" customHeight="1" hidden="1">
      <c r="A416" s="16"/>
      <c r="B416" s="17"/>
      <c r="C416" s="18"/>
      <c r="D416" s="15">
        <v>7</v>
      </c>
      <c r="E416" s="15"/>
      <c r="F416" s="1" t="s">
        <v>386</v>
      </c>
      <c r="G416" s="4">
        <v>0</v>
      </c>
    </row>
    <row r="417" spans="1:7" ht="36" customHeight="1">
      <c r="A417" s="16"/>
      <c r="B417" s="17"/>
      <c r="C417" s="18">
        <v>458</v>
      </c>
      <c r="D417" s="15"/>
      <c r="E417" s="15"/>
      <c r="F417" s="1" t="s">
        <v>167</v>
      </c>
      <c r="G417" s="4">
        <f>SUM(G418+G419+G420+G421+G424+G427)</f>
        <v>588260</v>
      </c>
    </row>
    <row r="418" spans="1:7" ht="51" customHeight="1">
      <c r="A418" s="16"/>
      <c r="B418" s="17"/>
      <c r="C418" s="18"/>
      <c r="D418" s="15">
        <v>1</v>
      </c>
      <c r="E418" s="15"/>
      <c r="F418" s="1" t="s">
        <v>387</v>
      </c>
      <c r="G418" s="4">
        <f>62340+3292-652</f>
        <v>64980</v>
      </c>
    </row>
    <row r="419" spans="1:7" ht="19.5" customHeight="1">
      <c r="A419" s="16"/>
      <c r="B419" s="17"/>
      <c r="C419" s="18"/>
      <c r="D419" s="15">
        <v>13</v>
      </c>
      <c r="E419" s="15"/>
      <c r="F419" s="1" t="s">
        <v>103</v>
      </c>
      <c r="G419" s="4">
        <v>0</v>
      </c>
    </row>
    <row r="420" spans="1:9" ht="33.75" customHeight="1">
      <c r="A420" s="16"/>
      <c r="B420" s="17"/>
      <c r="C420" s="18"/>
      <c r="D420" s="15">
        <v>39</v>
      </c>
      <c r="E420" s="37"/>
      <c r="F420" s="1" t="s">
        <v>413</v>
      </c>
      <c r="G420" s="4">
        <v>0</v>
      </c>
      <c r="H420" s="50"/>
      <c r="I420" s="50"/>
    </row>
    <row r="421" spans="1:9" ht="33.75" customHeight="1">
      <c r="A421" s="16"/>
      <c r="B421" s="17"/>
      <c r="C421" s="18"/>
      <c r="D421" s="15">
        <v>40</v>
      </c>
      <c r="E421" s="37"/>
      <c r="F421" s="1" t="s">
        <v>478</v>
      </c>
      <c r="G421" s="4">
        <f>SUM(G422:G423)</f>
        <v>1905</v>
      </c>
      <c r="H421" s="50"/>
      <c r="I421" s="50"/>
    </row>
    <row r="422" spans="1:9" ht="24" customHeight="1" hidden="1">
      <c r="A422" s="16"/>
      <c r="B422" s="17"/>
      <c r="C422" s="18"/>
      <c r="D422" s="37"/>
      <c r="E422" s="37"/>
      <c r="F422" s="1" t="s">
        <v>55</v>
      </c>
      <c r="G422" s="4">
        <v>1905</v>
      </c>
      <c r="H422" s="50"/>
      <c r="I422" s="50"/>
    </row>
    <row r="423" spans="1:9" ht="24" customHeight="1" hidden="1">
      <c r="A423" s="16"/>
      <c r="B423" s="17"/>
      <c r="C423" s="18"/>
      <c r="D423" s="37"/>
      <c r="E423" s="37"/>
      <c r="F423" s="1" t="s">
        <v>56</v>
      </c>
      <c r="G423" s="4">
        <v>0</v>
      </c>
      <c r="H423" s="50"/>
      <c r="I423" s="50"/>
    </row>
    <row r="424" spans="1:9" ht="31.5" customHeight="1">
      <c r="A424" s="16"/>
      <c r="B424" s="17"/>
      <c r="C424" s="18"/>
      <c r="D424" s="15">
        <v>43</v>
      </c>
      <c r="E424" s="37"/>
      <c r="F424" s="1" t="s">
        <v>417</v>
      </c>
      <c r="G424" s="4">
        <f>SUM(G425:G426)</f>
        <v>521375</v>
      </c>
      <c r="H424" s="50"/>
      <c r="I424" s="50"/>
    </row>
    <row r="425" spans="1:9" ht="19.5" customHeight="1" hidden="1">
      <c r="A425" s="16"/>
      <c r="B425" s="17"/>
      <c r="C425" s="18"/>
      <c r="D425" s="37"/>
      <c r="E425" s="37"/>
      <c r="F425" s="1" t="s">
        <v>55</v>
      </c>
      <c r="G425" s="4">
        <f>126802+365000</f>
        <v>491802</v>
      </c>
      <c r="H425" s="50"/>
      <c r="I425" s="50"/>
    </row>
    <row r="426" spans="1:9" ht="19.5" customHeight="1" hidden="1">
      <c r="A426" s="16"/>
      <c r="B426" s="17"/>
      <c r="C426" s="18"/>
      <c r="D426" s="37"/>
      <c r="E426" s="37"/>
      <c r="F426" s="1" t="s">
        <v>56</v>
      </c>
      <c r="G426" s="4">
        <v>29573</v>
      </c>
      <c r="H426" s="50"/>
      <c r="I426" s="50"/>
    </row>
    <row r="427" spans="1:9" ht="19.5" customHeight="1" hidden="1">
      <c r="A427" s="16"/>
      <c r="B427" s="17"/>
      <c r="C427" s="18"/>
      <c r="D427" s="15">
        <v>44</v>
      </c>
      <c r="E427" s="37"/>
      <c r="F427" s="1" t="s">
        <v>418</v>
      </c>
      <c r="G427" s="4">
        <f>SUM(G428:G429)</f>
        <v>0</v>
      </c>
      <c r="H427" s="50"/>
      <c r="I427" s="50"/>
    </row>
    <row r="428" spans="1:9" ht="19.5" customHeight="1" hidden="1">
      <c r="A428" s="16"/>
      <c r="B428" s="17"/>
      <c r="C428" s="18"/>
      <c r="D428" s="37"/>
      <c r="E428" s="37"/>
      <c r="F428" s="1" t="s">
        <v>55</v>
      </c>
      <c r="G428" s="4">
        <v>0</v>
      </c>
      <c r="H428" s="50"/>
      <c r="I428" s="50"/>
    </row>
    <row r="429" spans="1:9" ht="19.5" customHeight="1" hidden="1">
      <c r="A429" s="16"/>
      <c r="B429" s="17"/>
      <c r="C429" s="18"/>
      <c r="D429" s="37"/>
      <c r="E429" s="37"/>
      <c r="F429" s="1" t="s">
        <v>56</v>
      </c>
      <c r="G429" s="4">
        <v>0</v>
      </c>
      <c r="H429" s="50"/>
      <c r="I429" s="50"/>
    </row>
    <row r="430" spans="1:9" ht="25.5" customHeight="1">
      <c r="A430" s="16"/>
      <c r="B430" s="17"/>
      <c r="C430" s="18">
        <v>467</v>
      </c>
      <c r="D430" s="15"/>
      <c r="E430" s="15"/>
      <c r="F430" s="1" t="s">
        <v>371</v>
      </c>
      <c r="G430" s="4">
        <f>SUM(G431)</f>
        <v>135200</v>
      </c>
      <c r="H430" s="50"/>
      <c r="I430" s="50"/>
    </row>
    <row r="431" spans="1:9" ht="25.5" customHeight="1" thickBot="1">
      <c r="A431" s="16"/>
      <c r="B431" s="17"/>
      <c r="C431" s="18"/>
      <c r="D431" s="15">
        <v>77</v>
      </c>
      <c r="E431" s="37"/>
      <c r="F431" s="1" t="s">
        <v>417</v>
      </c>
      <c r="G431" s="4">
        <f>SUM(G432:G433)</f>
        <v>135200</v>
      </c>
      <c r="H431" s="50"/>
      <c r="I431" s="50"/>
    </row>
    <row r="432" spans="1:9" ht="19.5" customHeight="1" hidden="1">
      <c r="A432" s="16"/>
      <c r="B432" s="17"/>
      <c r="C432" s="18"/>
      <c r="D432" s="37"/>
      <c r="E432" s="37"/>
      <c r="F432" s="1" t="s">
        <v>55</v>
      </c>
      <c r="G432" s="4">
        <f>30565</f>
        <v>30565</v>
      </c>
      <c r="H432" s="50"/>
      <c r="I432" s="50"/>
    </row>
    <row r="433" spans="1:9" ht="19.5" customHeight="1" hidden="1" thickBot="1">
      <c r="A433" s="120"/>
      <c r="B433" s="78"/>
      <c r="C433" s="121"/>
      <c r="D433" s="38"/>
      <c r="E433" s="38"/>
      <c r="F433" s="12" t="s">
        <v>56</v>
      </c>
      <c r="G433" s="45">
        <v>104635</v>
      </c>
      <c r="H433" s="50"/>
      <c r="I433" s="50"/>
    </row>
    <row r="434" spans="1:9" ht="22.5" customHeight="1" thickBot="1">
      <c r="A434" s="108">
        <v>14</v>
      </c>
      <c r="B434" s="63"/>
      <c r="C434" s="109"/>
      <c r="D434" s="110"/>
      <c r="E434" s="110"/>
      <c r="F434" s="64" t="s">
        <v>58</v>
      </c>
      <c r="G434" s="61">
        <f>G435</f>
        <v>636</v>
      </c>
      <c r="H434" s="50"/>
      <c r="I434" s="50"/>
    </row>
    <row r="435" spans="1:9" ht="18.75" customHeight="1">
      <c r="A435" s="19"/>
      <c r="B435" s="20">
        <v>1</v>
      </c>
      <c r="C435" s="21"/>
      <c r="D435" s="22"/>
      <c r="E435" s="22"/>
      <c r="F435" s="25" t="s">
        <v>58</v>
      </c>
      <c r="G435" s="23">
        <f>G436</f>
        <v>636</v>
      </c>
      <c r="H435" s="50"/>
      <c r="I435" s="50"/>
    </row>
    <row r="436" spans="1:7" ht="18.75" customHeight="1">
      <c r="A436" s="16"/>
      <c r="B436" s="17"/>
      <c r="C436" s="18">
        <v>452</v>
      </c>
      <c r="D436" s="15"/>
      <c r="E436" s="15"/>
      <c r="F436" s="1" t="s">
        <v>157</v>
      </c>
      <c r="G436" s="4">
        <f>SUM(G437+G440)</f>
        <v>636</v>
      </c>
    </row>
    <row r="437" spans="1:7" ht="19.5" customHeight="1">
      <c r="A437" s="16"/>
      <c r="B437" s="17"/>
      <c r="C437" s="18"/>
      <c r="D437" s="15">
        <v>5</v>
      </c>
      <c r="E437" s="15"/>
      <c r="F437" s="1" t="s">
        <v>59</v>
      </c>
      <c r="G437" s="4">
        <f>G438+G439</f>
        <v>0</v>
      </c>
    </row>
    <row r="438" spans="1:7" ht="16.5" customHeight="1" hidden="1">
      <c r="A438" s="16"/>
      <c r="B438" s="17"/>
      <c r="C438" s="18"/>
      <c r="D438" s="15"/>
      <c r="E438" s="15"/>
      <c r="F438" s="1" t="s">
        <v>557</v>
      </c>
      <c r="G438" s="4">
        <v>0</v>
      </c>
    </row>
    <row r="439" spans="1:7" ht="16.5" customHeight="1" hidden="1">
      <c r="A439" s="16"/>
      <c r="B439" s="17"/>
      <c r="C439" s="18"/>
      <c r="D439" s="15"/>
      <c r="E439" s="15"/>
      <c r="F439" s="1" t="s">
        <v>396</v>
      </c>
      <c r="G439" s="4">
        <v>0</v>
      </c>
    </row>
    <row r="440" spans="1:7" ht="38.25" customHeight="1" thickBot="1">
      <c r="A440" s="16"/>
      <c r="B440" s="17"/>
      <c r="C440" s="18"/>
      <c r="D440" s="15">
        <v>13</v>
      </c>
      <c r="E440" s="122"/>
      <c r="F440" s="1" t="s">
        <v>319</v>
      </c>
      <c r="G440" s="4">
        <v>636</v>
      </c>
    </row>
    <row r="441" spans="1:7" ht="24.75" customHeight="1" thickBot="1">
      <c r="A441" s="131">
        <v>15</v>
      </c>
      <c r="B441" s="78"/>
      <c r="C441" s="121"/>
      <c r="D441" s="122"/>
      <c r="E441" s="133"/>
      <c r="F441" s="80" t="s">
        <v>155</v>
      </c>
      <c r="G441" s="45">
        <f>G442</f>
        <v>24739</v>
      </c>
    </row>
    <row r="442" spans="1:7" ht="21.75" customHeight="1">
      <c r="A442" s="19"/>
      <c r="B442" s="20">
        <v>1</v>
      </c>
      <c r="C442" s="21"/>
      <c r="D442" s="22"/>
      <c r="E442" s="22"/>
      <c r="F442" s="25" t="s">
        <v>155</v>
      </c>
      <c r="G442" s="23">
        <f>G443</f>
        <v>24739</v>
      </c>
    </row>
    <row r="443" spans="1:7" ht="24.75" customHeight="1">
      <c r="A443" s="16"/>
      <c r="B443" s="17"/>
      <c r="C443" s="18">
        <v>452</v>
      </c>
      <c r="D443" s="15"/>
      <c r="E443" s="15"/>
      <c r="F443" s="1" t="s">
        <v>157</v>
      </c>
      <c r="G443" s="4">
        <f>SUM(G444:G448)</f>
        <v>24739</v>
      </c>
    </row>
    <row r="444" spans="1:7" ht="20.25" customHeight="1">
      <c r="A444" s="16"/>
      <c r="B444" s="17"/>
      <c r="C444" s="18"/>
      <c r="D444" s="15">
        <v>6</v>
      </c>
      <c r="E444" s="15"/>
      <c r="F444" s="1" t="s">
        <v>390</v>
      </c>
      <c r="G444" s="4">
        <v>20383</v>
      </c>
    </row>
    <row r="445" spans="1:7" ht="25.5" customHeight="1">
      <c r="A445" s="16"/>
      <c r="B445" s="17"/>
      <c r="C445" s="18"/>
      <c r="D445" s="15">
        <v>7</v>
      </c>
      <c r="E445" s="15"/>
      <c r="F445" s="1" t="s">
        <v>60</v>
      </c>
      <c r="G445" s="4">
        <v>0</v>
      </c>
    </row>
    <row r="446" spans="1:7" ht="21" customHeight="1">
      <c r="A446" s="16"/>
      <c r="B446" s="17"/>
      <c r="C446" s="18"/>
      <c r="D446" s="15">
        <v>16</v>
      </c>
      <c r="E446" s="15"/>
      <c r="F446" s="1" t="s">
        <v>92</v>
      </c>
      <c r="G446" s="4">
        <v>0</v>
      </c>
    </row>
    <row r="447" spans="1:7" ht="36.75" customHeight="1">
      <c r="A447" s="16"/>
      <c r="B447" s="17"/>
      <c r="C447" s="18"/>
      <c r="D447" s="15">
        <v>20</v>
      </c>
      <c r="E447" s="15"/>
      <c r="F447" s="1" t="s">
        <v>388</v>
      </c>
      <c r="G447" s="4">
        <v>0</v>
      </c>
    </row>
    <row r="448" spans="1:7" ht="52.5" customHeight="1" thickBot="1">
      <c r="A448" s="120"/>
      <c r="B448" s="78"/>
      <c r="C448" s="121"/>
      <c r="D448" s="122">
        <v>24</v>
      </c>
      <c r="E448" s="122"/>
      <c r="F448" s="12" t="s">
        <v>93</v>
      </c>
      <c r="G448" s="45">
        <v>4356</v>
      </c>
    </row>
    <row r="449" spans="1:7" ht="24.75" customHeight="1" thickBot="1">
      <c r="A449" s="108"/>
      <c r="B449" s="63"/>
      <c r="C449" s="109"/>
      <c r="D449" s="110"/>
      <c r="E449" s="110"/>
      <c r="F449" s="64" t="s">
        <v>534</v>
      </c>
      <c r="G449" s="61">
        <v>0</v>
      </c>
    </row>
    <row r="450" spans="1:7" ht="18" customHeight="1" thickBot="1">
      <c r="A450" s="108"/>
      <c r="B450" s="63"/>
      <c r="C450" s="109"/>
      <c r="D450" s="110"/>
      <c r="E450" s="110"/>
      <c r="F450" s="64" t="s">
        <v>535</v>
      </c>
      <c r="G450" s="61">
        <f>G451-G457</f>
        <v>0</v>
      </c>
    </row>
    <row r="451" spans="1:7" ht="18.75" customHeight="1" thickBot="1">
      <c r="A451" s="131"/>
      <c r="B451" s="81"/>
      <c r="C451" s="132"/>
      <c r="D451" s="133"/>
      <c r="E451" s="133"/>
      <c r="F451" s="12" t="s">
        <v>665</v>
      </c>
      <c r="G451" s="134">
        <f>G452</f>
        <v>0</v>
      </c>
    </row>
    <row r="452" spans="1:7" ht="21" customHeight="1" thickBot="1">
      <c r="A452" s="108">
        <v>13</v>
      </c>
      <c r="B452" s="63"/>
      <c r="C452" s="109"/>
      <c r="D452" s="110"/>
      <c r="E452" s="110"/>
      <c r="F452" s="64" t="s">
        <v>49</v>
      </c>
      <c r="G452" s="61">
        <f>G453</f>
        <v>0</v>
      </c>
    </row>
    <row r="453" spans="1:7" ht="18.75" customHeight="1">
      <c r="A453" s="19"/>
      <c r="B453" s="20">
        <v>9</v>
      </c>
      <c r="C453" s="21"/>
      <c r="D453" s="22"/>
      <c r="E453" s="22"/>
      <c r="F453" s="25" t="s">
        <v>49</v>
      </c>
      <c r="G453" s="23">
        <f>G454</f>
        <v>0</v>
      </c>
    </row>
    <row r="454" spans="1:7" ht="16.5" customHeight="1">
      <c r="A454" s="16"/>
      <c r="B454" s="17"/>
      <c r="C454" s="18">
        <v>452</v>
      </c>
      <c r="D454" s="15"/>
      <c r="E454" s="15"/>
      <c r="F454" s="1" t="s">
        <v>157</v>
      </c>
      <c r="G454" s="4">
        <f>G455</f>
        <v>0</v>
      </c>
    </row>
    <row r="455" spans="1:7" ht="18.75" customHeight="1" thickBot="1">
      <c r="A455" s="120"/>
      <c r="B455" s="78"/>
      <c r="C455" s="121"/>
      <c r="D455" s="122">
        <v>14</v>
      </c>
      <c r="E455" s="122"/>
      <c r="F455" s="12" t="s">
        <v>522</v>
      </c>
      <c r="G455" s="45">
        <v>0</v>
      </c>
    </row>
    <row r="456" spans="1:7" ht="68.25" customHeight="1" thickBot="1">
      <c r="A456" s="136" t="s">
        <v>64</v>
      </c>
      <c r="B456" s="137" t="s">
        <v>65</v>
      </c>
      <c r="C456" s="138" t="s">
        <v>66</v>
      </c>
      <c r="D456" s="139" t="s">
        <v>576</v>
      </c>
      <c r="E456" s="133"/>
      <c r="F456" s="58" t="s">
        <v>67</v>
      </c>
      <c r="G456" s="59" t="s">
        <v>575</v>
      </c>
    </row>
    <row r="457" spans="1:7" ht="18.75" customHeight="1" thickBot="1">
      <c r="A457" s="131">
        <v>6</v>
      </c>
      <c r="B457" s="81"/>
      <c r="C457" s="132"/>
      <c r="D457" s="133"/>
      <c r="E457" s="133"/>
      <c r="F457" s="80" t="s">
        <v>607</v>
      </c>
      <c r="G457" s="134">
        <f>G458</f>
        <v>0</v>
      </c>
    </row>
    <row r="458" spans="1:7" ht="18.75" customHeight="1" thickBot="1">
      <c r="A458" s="108"/>
      <c r="B458" s="63">
        <v>1</v>
      </c>
      <c r="C458" s="109"/>
      <c r="D458" s="110"/>
      <c r="E458" s="110"/>
      <c r="F458" s="64" t="s">
        <v>607</v>
      </c>
      <c r="G458" s="61">
        <f>G459</f>
        <v>0</v>
      </c>
    </row>
    <row r="459" spans="1:7" ht="16.5" customHeight="1">
      <c r="A459" s="19"/>
      <c r="B459" s="20"/>
      <c r="C459" s="24">
        <v>1</v>
      </c>
      <c r="D459" s="22"/>
      <c r="E459" s="22"/>
      <c r="F459" s="25" t="s">
        <v>608</v>
      </c>
      <c r="G459" s="23">
        <f>G460+G461</f>
        <v>0</v>
      </c>
    </row>
    <row r="460" spans="1:7" ht="30.75" customHeight="1">
      <c r="A460" s="16"/>
      <c r="B460" s="17"/>
      <c r="C460" s="18"/>
      <c r="D460" s="17">
        <v>2</v>
      </c>
      <c r="E460" s="15"/>
      <c r="F460" s="1" t="s">
        <v>609</v>
      </c>
      <c r="G460" s="4">
        <v>0</v>
      </c>
    </row>
    <row r="461" spans="1:7" ht="66.75" customHeight="1" thickBot="1">
      <c r="A461" s="26"/>
      <c r="B461" s="27"/>
      <c r="C461" s="28"/>
      <c r="D461" s="27">
        <v>5</v>
      </c>
      <c r="E461" s="29"/>
      <c r="F461" s="46" t="s">
        <v>282</v>
      </c>
      <c r="G461" s="47">
        <v>0</v>
      </c>
    </row>
    <row r="462" spans="1:7" ht="20.25" customHeight="1" thickBot="1">
      <c r="A462" s="108"/>
      <c r="B462" s="63"/>
      <c r="C462" s="109"/>
      <c r="D462" s="110"/>
      <c r="E462" s="110"/>
      <c r="F462" s="64" t="s">
        <v>536</v>
      </c>
      <c r="G462" s="61">
        <f>G14-G131-G449-G450</f>
        <v>170081</v>
      </c>
    </row>
    <row r="463" spans="1:8" ht="33" customHeight="1" thickBot="1">
      <c r="A463" s="108"/>
      <c r="B463" s="63"/>
      <c r="C463" s="109"/>
      <c r="D463" s="110"/>
      <c r="E463" s="110"/>
      <c r="F463" s="64" t="s">
        <v>537</v>
      </c>
      <c r="G463" s="61">
        <f>G464+G468+G475</f>
        <v>-170081</v>
      </c>
      <c r="H463" s="140"/>
    </row>
    <row r="464" spans="1:7" ht="15.75" customHeight="1">
      <c r="A464" s="30">
        <v>7</v>
      </c>
      <c r="B464" s="20"/>
      <c r="C464" s="21"/>
      <c r="D464" s="22"/>
      <c r="E464" s="22"/>
      <c r="F464" s="25" t="s">
        <v>348</v>
      </c>
      <c r="G464" s="23">
        <f>SUM(G465)</f>
        <v>1565000</v>
      </c>
    </row>
    <row r="465" spans="1:7" ht="18" customHeight="1">
      <c r="A465" s="31"/>
      <c r="B465" s="17">
        <v>1</v>
      </c>
      <c r="C465" s="18"/>
      <c r="D465" s="15"/>
      <c r="E465" s="15"/>
      <c r="F465" s="1" t="s">
        <v>349</v>
      </c>
      <c r="G465" s="4">
        <f>SUM(G466)</f>
        <v>1565000</v>
      </c>
    </row>
    <row r="466" spans="1:7" ht="16.5" customHeight="1">
      <c r="A466" s="31"/>
      <c r="B466" s="17"/>
      <c r="C466" s="32">
        <v>2</v>
      </c>
      <c r="D466" s="15"/>
      <c r="E466" s="15"/>
      <c r="F466" s="1" t="s">
        <v>350</v>
      </c>
      <c r="G466" s="4">
        <f>G467</f>
        <v>1565000</v>
      </c>
    </row>
    <row r="467" spans="1:7" ht="33" customHeight="1" thickBot="1">
      <c r="A467" s="33"/>
      <c r="B467" s="34"/>
      <c r="C467" s="35"/>
      <c r="D467" s="34">
        <v>3</v>
      </c>
      <c r="E467" s="36"/>
      <c r="F467" s="44" t="s">
        <v>136</v>
      </c>
      <c r="G467" s="4">
        <v>1565000</v>
      </c>
    </row>
    <row r="468" spans="1:9" ht="16.5" customHeight="1" thickBot="1">
      <c r="A468" s="62">
        <v>16</v>
      </c>
      <c r="B468" s="63"/>
      <c r="C468" s="109"/>
      <c r="D468" s="110"/>
      <c r="E468" s="110"/>
      <c r="F468" s="64" t="s">
        <v>61</v>
      </c>
      <c r="G468" s="61">
        <f>G469</f>
        <v>-1924137</v>
      </c>
      <c r="H468" s="50"/>
      <c r="I468" s="50"/>
    </row>
    <row r="469" spans="1:9" ht="15.75" customHeight="1">
      <c r="A469" s="30"/>
      <c r="B469" s="20">
        <v>1</v>
      </c>
      <c r="C469" s="21"/>
      <c r="D469" s="22"/>
      <c r="E469" s="22"/>
      <c r="F469" s="25" t="s">
        <v>61</v>
      </c>
      <c r="G469" s="23">
        <f>G470</f>
        <v>-1924137</v>
      </c>
      <c r="H469" s="50"/>
      <c r="I469" s="50"/>
    </row>
    <row r="470" spans="1:9" ht="15.75" customHeight="1">
      <c r="A470" s="31"/>
      <c r="B470" s="17"/>
      <c r="C470" s="18">
        <v>452</v>
      </c>
      <c r="D470" s="15"/>
      <c r="E470" s="15"/>
      <c r="F470" s="1" t="s">
        <v>157</v>
      </c>
      <c r="G470" s="4">
        <f>SUM(G471:G472)</f>
        <v>-1924137</v>
      </c>
      <c r="H470" s="50"/>
      <c r="I470" s="50"/>
    </row>
    <row r="471" spans="1:9" ht="15.75" customHeight="1">
      <c r="A471" s="31"/>
      <c r="B471" s="17"/>
      <c r="C471" s="18"/>
      <c r="D471" s="15">
        <v>8</v>
      </c>
      <c r="E471" s="15"/>
      <c r="F471" s="1" t="s">
        <v>345</v>
      </c>
      <c r="G471" s="4">
        <f>-312067-1612070</f>
        <v>-1924137</v>
      </c>
      <c r="H471" s="50"/>
      <c r="I471" s="50"/>
    </row>
    <row r="472" spans="1:9" ht="16.5" customHeight="1">
      <c r="A472" s="31"/>
      <c r="B472" s="17"/>
      <c r="C472" s="18"/>
      <c r="D472" s="15">
        <v>9</v>
      </c>
      <c r="E472" s="15"/>
      <c r="F472" s="1" t="s">
        <v>62</v>
      </c>
      <c r="G472" s="4">
        <f>SUM(G473:G474)</f>
        <v>0</v>
      </c>
      <c r="H472" s="50"/>
      <c r="I472" s="50"/>
    </row>
    <row r="473" spans="1:9" ht="16.5" customHeight="1" thickBot="1">
      <c r="A473" s="79"/>
      <c r="B473" s="27"/>
      <c r="C473" s="28"/>
      <c r="D473" s="29"/>
      <c r="E473" s="122">
        <v>25</v>
      </c>
      <c r="F473" s="125" t="s">
        <v>442</v>
      </c>
      <c r="G473" s="47"/>
      <c r="H473" s="50"/>
      <c r="I473" s="50"/>
    </row>
    <row r="474" spans="1:9" ht="16.5" customHeight="1" thickBot="1">
      <c r="A474" s="77"/>
      <c r="B474" s="78"/>
      <c r="C474" s="121"/>
      <c r="D474" s="122"/>
      <c r="E474" s="122">
        <v>26</v>
      </c>
      <c r="F474" s="12" t="s">
        <v>391</v>
      </c>
      <c r="G474" s="45"/>
      <c r="H474" s="50"/>
      <c r="I474" s="50"/>
    </row>
    <row r="475" spans="1:9" ht="16.5" thickBot="1">
      <c r="A475" s="141">
        <v>8</v>
      </c>
      <c r="B475" s="81"/>
      <c r="C475" s="80"/>
      <c r="D475" s="81"/>
      <c r="E475" s="81"/>
      <c r="F475" s="80" t="s">
        <v>292</v>
      </c>
      <c r="G475" s="134">
        <f>G476</f>
        <v>189056</v>
      </c>
      <c r="H475" s="50"/>
      <c r="I475" s="50"/>
    </row>
    <row r="476" spans="1:9" ht="17.25" customHeight="1">
      <c r="A476" s="65"/>
      <c r="B476" s="66">
        <v>1</v>
      </c>
      <c r="C476" s="67"/>
      <c r="D476" s="66"/>
      <c r="E476" s="66"/>
      <c r="F476" s="67" t="s">
        <v>547</v>
      </c>
      <c r="G476" s="68">
        <f>G477</f>
        <v>189056</v>
      </c>
      <c r="H476" s="50"/>
      <c r="I476" s="50"/>
    </row>
    <row r="477" spans="1:9" ht="15" customHeight="1">
      <c r="A477" s="31"/>
      <c r="B477" s="17"/>
      <c r="C477" s="142">
        <v>1</v>
      </c>
      <c r="D477" s="17"/>
      <c r="E477" s="17"/>
      <c r="F477" s="1" t="s">
        <v>548</v>
      </c>
      <c r="G477" s="4">
        <f>G478</f>
        <v>189056</v>
      </c>
      <c r="H477" s="50"/>
      <c r="I477" s="50"/>
    </row>
    <row r="478" spans="1:9" ht="15" customHeight="1" thickBot="1">
      <c r="A478" s="77"/>
      <c r="B478" s="78"/>
      <c r="C478" s="143"/>
      <c r="D478" s="78">
        <v>1</v>
      </c>
      <c r="E478" s="78"/>
      <c r="F478" s="12" t="s">
        <v>548</v>
      </c>
      <c r="G478" s="45">
        <v>189056</v>
      </c>
      <c r="H478" s="50"/>
      <c r="I478" s="50"/>
    </row>
    <row r="479" spans="1:9" ht="71.25" customHeight="1">
      <c r="A479" s="144"/>
      <c r="B479" s="145"/>
      <c r="C479" s="146"/>
      <c r="D479" s="145"/>
      <c r="E479" s="145"/>
      <c r="F479" s="40"/>
      <c r="G479" s="147"/>
      <c r="H479" s="50"/>
      <c r="I479" s="50"/>
    </row>
    <row r="480" spans="8:9" ht="15.75">
      <c r="H480" s="50"/>
      <c r="I480" s="50"/>
    </row>
    <row r="481" spans="8:9" ht="15.75">
      <c r="H481" s="50"/>
      <c r="I481" s="50"/>
    </row>
  </sheetData>
  <sheetProtection/>
  <mergeCells count="9">
    <mergeCell ref="F1:G1"/>
    <mergeCell ref="A10:F10"/>
    <mergeCell ref="F5:G5"/>
    <mergeCell ref="A14:E14"/>
    <mergeCell ref="F11:G11"/>
    <mergeCell ref="F7:G7"/>
    <mergeCell ref="F6:G6"/>
    <mergeCell ref="F3:G3"/>
    <mergeCell ref="F2:G2"/>
  </mergeCells>
  <printOptions/>
  <pageMargins left="0.9448818897637796" right="0.5905511811023623" top="0.984251968503937" bottom="0.984251968503937" header="0.5905511811023623" footer="0.2755905511811024"/>
  <pageSetup firstPageNumber="4" useFirstPageNumber="1" horizontalDpi="600" verticalDpi="600" orientation="portrait" paperSize="9" scale="70" r:id="rId1"/>
  <headerFooter alignWithMargins="0">
    <oddHeader>&amp;C&amp;P</oddHeader>
  </headerFooter>
  <rowBreaks count="2" manualBreakCount="2">
    <brk id="104" max="6" man="1"/>
    <brk id="129" max="6" man="1"/>
  </rowBreaks>
</worksheet>
</file>

<file path=xl/worksheets/sheet2.xml><?xml version="1.0" encoding="utf-8"?>
<worksheet xmlns="http://schemas.openxmlformats.org/spreadsheetml/2006/main" xmlns:r="http://schemas.openxmlformats.org/officeDocument/2006/relationships">
  <dimension ref="A1:H478"/>
  <sheetViews>
    <sheetView view="pageBreakPreview" zoomScale="85" zoomScaleSheetLayoutView="85" zoomScalePageLayoutView="0" workbookViewId="0" topLeftCell="A82">
      <selection activeCell="A10" sqref="A10:G10"/>
    </sheetView>
  </sheetViews>
  <sheetFormatPr defaultColWidth="9.00390625" defaultRowHeight="12.75"/>
  <cols>
    <col min="1" max="1" width="3.875" style="48" customWidth="1"/>
    <col min="2" max="2" width="3.75390625" style="148" customWidth="1"/>
    <col min="3" max="3" width="5.375" style="50" customWidth="1"/>
    <col min="4" max="4" width="4.625" style="13" customWidth="1"/>
    <col min="5" max="5" width="3.375" style="149" customWidth="1"/>
    <col min="6" max="6" width="90.875" style="39" customWidth="1"/>
    <col min="7" max="7" width="12.25390625" style="163" customWidth="1"/>
    <col min="8" max="16384" width="9.125" style="50" customWidth="1"/>
  </cols>
  <sheetData>
    <row r="1" spans="1:6" ht="1.5" customHeight="1" hidden="1">
      <c r="A1" s="271"/>
      <c r="B1" s="271"/>
      <c r="C1" s="271"/>
      <c r="D1" s="271"/>
      <c r="E1" s="271"/>
      <c r="F1" s="271"/>
    </row>
    <row r="2" spans="6:7" ht="17.25" customHeight="1">
      <c r="F2" s="275" t="s">
        <v>336</v>
      </c>
      <c r="G2" s="275"/>
    </row>
    <row r="3" spans="6:7" ht="16.5" customHeight="1">
      <c r="F3" s="275" t="s">
        <v>337</v>
      </c>
      <c r="G3" s="275"/>
    </row>
    <row r="4" spans="6:7" ht="16.5" customHeight="1">
      <c r="F4" s="275" t="s">
        <v>338</v>
      </c>
      <c r="G4" s="275"/>
    </row>
    <row r="5" spans="6:7" ht="7.5" customHeight="1">
      <c r="F5" s="262"/>
      <c r="G5" s="263"/>
    </row>
    <row r="6" spans="6:7" ht="18" customHeight="1">
      <c r="F6" s="275" t="s">
        <v>339</v>
      </c>
      <c r="G6" s="275"/>
    </row>
    <row r="7" spans="6:7" ht="16.5" customHeight="1">
      <c r="F7" s="275" t="s">
        <v>337</v>
      </c>
      <c r="G7" s="275"/>
    </row>
    <row r="8" spans="6:7" ht="17.25" customHeight="1">
      <c r="F8" s="275" t="s">
        <v>340</v>
      </c>
      <c r="G8" s="275"/>
    </row>
    <row r="9" ht="8.25" customHeight="1"/>
    <row r="10" spans="1:7" ht="21" customHeight="1">
      <c r="A10" s="271" t="s">
        <v>469</v>
      </c>
      <c r="B10" s="271"/>
      <c r="C10" s="271"/>
      <c r="D10" s="271"/>
      <c r="E10" s="271"/>
      <c r="F10" s="271"/>
      <c r="G10" s="271"/>
    </row>
    <row r="11" spans="1:7" ht="9.75" customHeight="1">
      <c r="A11" s="53"/>
      <c r="B11" s="49"/>
      <c r="C11" s="13"/>
      <c r="F11" s="13"/>
      <c r="G11" s="168"/>
    </row>
    <row r="12" ht="12" customHeight="1" thickBot="1">
      <c r="G12" s="163" t="s">
        <v>466</v>
      </c>
    </row>
    <row r="13" spans="1:7" ht="86.25" customHeight="1" thickBot="1">
      <c r="A13" s="169" t="s">
        <v>235</v>
      </c>
      <c r="B13" s="170" t="s">
        <v>236</v>
      </c>
      <c r="C13" s="171" t="s">
        <v>237</v>
      </c>
      <c r="D13" s="170" t="s">
        <v>137</v>
      </c>
      <c r="E13" s="172"/>
      <c r="F13" s="173" t="s">
        <v>624</v>
      </c>
      <c r="G13" s="174" t="s">
        <v>666</v>
      </c>
    </row>
    <row r="14" spans="1:7" ht="16.5" thickBot="1">
      <c r="A14" s="272"/>
      <c r="B14" s="273"/>
      <c r="C14" s="273"/>
      <c r="D14" s="273"/>
      <c r="E14" s="274"/>
      <c r="F14" s="150" t="s">
        <v>323</v>
      </c>
      <c r="G14" s="151">
        <f>G15+G78+G105+G117+G126</f>
        <v>20063720</v>
      </c>
    </row>
    <row r="15" spans="1:7" ht="21" customHeight="1" thickBot="1">
      <c r="A15" s="62">
        <v>1</v>
      </c>
      <c r="B15" s="175"/>
      <c r="C15" s="64"/>
      <c r="D15" s="63"/>
      <c r="E15" s="176"/>
      <c r="F15" s="177" t="s">
        <v>238</v>
      </c>
      <c r="G15" s="151">
        <f>G16+G23+G26+G43+G63+G66</f>
        <v>10086985</v>
      </c>
    </row>
    <row r="16" spans="1:7" ht="15.75">
      <c r="A16" s="65"/>
      <c r="B16" s="158">
        <v>1</v>
      </c>
      <c r="C16" s="67"/>
      <c r="D16" s="66"/>
      <c r="E16" s="159"/>
      <c r="F16" s="94" t="s">
        <v>239</v>
      </c>
      <c r="G16" s="178">
        <f>G17</f>
        <v>3948941</v>
      </c>
    </row>
    <row r="17" spans="1:7" ht="16.5" customHeight="1">
      <c r="A17" s="31"/>
      <c r="B17" s="160"/>
      <c r="C17" s="1">
        <v>2</v>
      </c>
      <c r="D17" s="17"/>
      <c r="E17" s="155"/>
      <c r="F17" s="95" t="s">
        <v>240</v>
      </c>
      <c r="G17" s="156">
        <f>G18+G19+G20+G21+G22</f>
        <v>3948941</v>
      </c>
    </row>
    <row r="18" spans="1:7" ht="15.75" hidden="1">
      <c r="A18" s="31"/>
      <c r="B18" s="160"/>
      <c r="C18" s="1"/>
      <c r="D18" s="17">
        <v>1</v>
      </c>
      <c r="E18" s="155"/>
      <c r="F18" s="95" t="s">
        <v>375</v>
      </c>
      <c r="G18" s="156">
        <f>'Прил 1 (2013 рус)'!G18</f>
        <v>3185381</v>
      </c>
    </row>
    <row r="19" spans="1:7" ht="15.75" hidden="1">
      <c r="A19" s="31"/>
      <c r="B19" s="160"/>
      <c r="C19" s="1"/>
      <c r="D19" s="17">
        <v>2</v>
      </c>
      <c r="E19" s="155"/>
      <c r="F19" s="95" t="s">
        <v>376</v>
      </c>
      <c r="G19" s="156">
        <f>'Прил 1 (2013 рус)'!G19</f>
        <v>538653</v>
      </c>
    </row>
    <row r="20" spans="1:7" ht="30" customHeight="1" hidden="1">
      <c r="A20" s="31"/>
      <c r="B20" s="160"/>
      <c r="C20" s="1"/>
      <c r="D20" s="17">
        <v>3</v>
      </c>
      <c r="E20" s="155"/>
      <c r="F20" s="95" t="s">
        <v>377</v>
      </c>
      <c r="G20" s="156">
        <f>'Прил 1 (2013 рус)'!G20</f>
        <v>0</v>
      </c>
    </row>
    <row r="21" spans="1:7" ht="30" customHeight="1" hidden="1">
      <c r="A21" s="31"/>
      <c r="B21" s="160"/>
      <c r="C21" s="1"/>
      <c r="D21" s="17">
        <v>4</v>
      </c>
      <c r="E21" s="155"/>
      <c r="F21" s="95" t="s">
        <v>25</v>
      </c>
      <c r="G21" s="156">
        <f>'Прил 1 (2013 рус)'!G21</f>
        <v>224903</v>
      </c>
    </row>
    <row r="22" spans="1:7" ht="30" customHeight="1" hidden="1">
      <c r="A22" s="31"/>
      <c r="B22" s="160"/>
      <c r="C22" s="1"/>
      <c r="D22" s="17">
        <v>5</v>
      </c>
      <c r="E22" s="155"/>
      <c r="F22" s="95" t="s">
        <v>26</v>
      </c>
      <c r="G22" s="156">
        <f>'Прил 1 (2013 рус)'!G22</f>
        <v>4</v>
      </c>
    </row>
    <row r="23" spans="1:7" ht="15.75">
      <c r="A23" s="31"/>
      <c r="B23" s="160">
        <v>3</v>
      </c>
      <c r="C23" s="1"/>
      <c r="D23" s="17"/>
      <c r="E23" s="155"/>
      <c r="F23" s="95" t="s">
        <v>241</v>
      </c>
      <c r="G23" s="156">
        <f>G24</f>
        <v>3743794</v>
      </c>
    </row>
    <row r="24" spans="1:7" ht="17.25" customHeight="1">
      <c r="A24" s="31"/>
      <c r="B24" s="160"/>
      <c r="C24" s="1">
        <v>1</v>
      </c>
      <c r="D24" s="17"/>
      <c r="E24" s="155"/>
      <c r="F24" s="95" t="s">
        <v>242</v>
      </c>
      <c r="G24" s="156">
        <f>G25</f>
        <v>3743794</v>
      </c>
    </row>
    <row r="25" spans="1:7" ht="15.75" hidden="1">
      <c r="A25" s="31"/>
      <c r="B25" s="160"/>
      <c r="C25" s="1"/>
      <c r="D25" s="17">
        <v>1</v>
      </c>
      <c r="E25" s="155"/>
      <c r="F25" s="95" t="s">
        <v>242</v>
      </c>
      <c r="G25" s="156">
        <f>'Прил 1 (2013 рус)'!G25</f>
        <v>3743794</v>
      </c>
    </row>
    <row r="26" spans="1:7" ht="15.75">
      <c r="A26" s="31"/>
      <c r="B26" s="160">
        <v>4</v>
      </c>
      <c r="C26" s="1"/>
      <c r="D26" s="17"/>
      <c r="E26" s="155"/>
      <c r="F26" s="95" t="s">
        <v>243</v>
      </c>
      <c r="G26" s="156">
        <f>G27+G30+G38+G41</f>
        <v>1521048</v>
      </c>
    </row>
    <row r="27" spans="1:7" ht="15.75">
      <c r="A27" s="31"/>
      <c r="B27" s="160"/>
      <c r="C27" s="1">
        <v>1</v>
      </c>
      <c r="D27" s="17"/>
      <c r="E27" s="155"/>
      <c r="F27" s="95" t="s">
        <v>244</v>
      </c>
      <c r="G27" s="156">
        <f>G28+G29</f>
        <v>811246</v>
      </c>
    </row>
    <row r="28" spans="1:7" ht="15.75" hidden="1">
      <c r="A28" s="31"/>
      <c r="B28" s="160"/>
      <c r="C28" s="1"/>
      <c r="D28" s="17">
        <v>1</v>
      </c>
      <c r="E28" s="155"/>
      <c r="F28" s="95" t="s">
        <v>310</v>
      </c>
      <c r="G28" s="156">
        <f>'Прил 1 (2013 рус)'!G28</f>
        <v>758736</v>
      </c>
    </row>
    <row r="29" spans="1:7" ht="15.75" hidden="1">
      <c r="A29" s="31"/>
      <c r="B29" s="160"/>
      <c r="C29" s="1"/>
      <c r="D29" s="17">
        <v>2</v>
      </c>
      <c r="E29" s="155"/>
      <c r="F29" s="95" t="s">
        <v>311</v>
      </c>
      <c r="G29" s="156">
        <f>'Прил 1 (2013 рус)'!G29</f>
        <v>52510</v>
      </c>
    </row>
    <row r="30" spans="1:7" ht="15.75">
      <c r="A30" s="31"/>
      <c r="B30" s="160"/>
      <c r="C30" s="1">
        <v>3</v>
      </c>
      <c r="D30" s="17"/>
      <c r="E30" s="155"/>
      <c r="F30" s="95" t="s">
        <v>245</v>
      </c>
      <c r="G30" s="156">
        <f>SUM(G31:G37)</f>
        <v>116955</v>
      </c>
    </row>
    <row r="31" spans="1:7" ht="20.25" customHeight="1" hidden="1">
      <c r="A31" s="31"/>
      <c r="B31" s="160"/>
      <c r="C31" s="1"/>
      <c r="D31" s="17">
        <v>1</v>
      </c>
      <c r="E31" s="155"/>
      <c r="F31" s="95" t="s">
        <v>249</v>
      </c>
      <c r="G31" s="156">
        <f>'Прил 1 (2013 рус)'!G31</f>
        <v>1430</v>
      </c>
    </row>
    <row r="32" spans="1:7" ht="15.75" hidden="1">
      <c r="A32" s="31"/>
      <c r="B32" s="160"/>
      <c r="C32" s="1"/>
      <c r="D32" s="17">
        <v>2</v>
      </c>
      <c r="E32" s="155"/>
      <c r="F32" s="95" t="s">
        <v>250</v>
      </c>
      <c r="G32" s="156">
        <f>'Прил 1 (2013 рус)'!G32</f>
        <v>19886</v>
      </c>
    </row>
    <row r="33" spans="1:7" ht="31.5" hidden="1">
      <c r="A33" s="31"/>
      <c r="B33" s="160"/>
      <c r="C33" s="1"/>
      <c r="D33" s="17">
        <v>3</v>
      </c>
      <c r="E33" s="155"/>
      <c r="F33" s="95" t="s">
        <v>251</v>
      </c>
      <c r="G33" s="156">
        <f>'Прил 1 (2013 рус)'!G33</f>
        <v>8125</v>
      </c>
    </row>
    <row r="34" spans="1:7" ht="15.75" hidden="1">
      <c r="A34" s="31"/>
      <c r="B34" s="160"/>
      <c r="C34" s="1"/>
      <c r="D34" s="17">
        <v>5</v>
      </c>
      <c r="E34" s="155"/>
      <c r="F34" s="95" t="s">
        <v>121</v>
      </c>
      <c r="G34" s="156">
        <f>'Прил 1 (2013 рус)'!G34</f>
        <v>0</v>
      </c>
    </row>
    <row r="35" spans="1:7" ht="31.5" hidden="1">
      <c r="A35" s="31"/>
      <c r="B35" s="160"/>
      <c r="C35" s="1"/>
      <c r="D35" s="17">
        <v>6</v>
      </c>
      <c r="E35" s="155"/>
      <c r="F35" s="95" t="s">
        <v>637</v>
      </c>
      <c r="G35" s="156">
        <f>'Прил 1 (2013 рус)'!G35</f>
        <v>0</v>
      </c>
    </row>
    <row r="36" spans="1:7" ht="31.5" hidden="1">
      <c r="A36" s="31"/>
      <c r="B36" s="160"/>
      <c r="C36" s="1"/>
      <c r="D36" s="17">
        <v>7</v>
      </c>
      <c r="E36" s="155"/>
      <c r="F36" s="95" t="s">
        <v>199</v>
      </c>
      <c r="G36" s="156">
        <f>'Прил 1 (2013 рус)'!G36</f>
        <v>200</v>
      </c>
    </row>
    <row r="37" spans="1:7" ht="31.5" hidden="1">
      <c r="A37" s="31"/>
      <c r="B37" s="160"/>
      <c r="C37" s="1"/>
      <c r="D37" s="17">
        <v>8</v>
      </c>
      <c r="E37" s="155"/>
      <c r="F37" s="95" t="s">
        <v>200</v>
      </c>
      <c r="G37" s="156">
        <f>'Прил 1 (2013 рус)'!G37</f>
        <v>87314</v>
      </c>
    </row>
    <row r="38" spans="1:7" ht="15.75">
      <c r="A38" s="31"/>
      <c r="B38" s="160"/>
      <c r="C38" s="1">
        <v>4</v>
      </c>
      <c r="D38" s="17"/>
      <c r="E38" s="155"/>
      <c r="F38" s="95" t="s">
        <v>246</v>
      </c>
      <c r="G38" s="156">
        <f>G39+G40</f>
        <v>592399</v>
      </c>
    </row>
    <row r="39" spans="1:7" ht="15.75" hidden="1">
      <c r="A39" s="31"/>
      <c r="B39" s="160"/>
      <c r="C39" s="1"/>
      <c r="D39" s="17">
        <v>1</v>
      </c>
      <c r="E39" s="155"/>
      <c r="F39" s="95" t="s">
        <v>150</v>
      </c>
      <c r="G39" s="156">
        <f>'Прил 1 (2013 рус)'!G39</f>
        <v>106579</v>
      </c>
    </row>
    <row r="40" spans="1:7" ht="15.75" hidden="1">
      <c r="A40" s="31"/>
      <c r="B40" s="160"/>
      <c r="C40" s="1"/>
      <c r="D40" s="17">
        <v>2</v>
      </c>
      <c r="E40" s="155"/>
      <c r="F40" s="95" t="s">
        <v>151</v>
      </c>
      <c r="G40" s="156">
        <f>'Прил 1 (2013 рус)'!G40</f>
        <v>485820</v>
      </c>
    </row>
    <row r="41" spans="1:7" ht="15.75">
      <c r="A41" s="31"/>
      <c r="B41" s="160"/>
      <c r="C41" s="1">
        <v>5</v>
      </c>
      <c r="D41" s="17"/>
      <c r="E41" s="155"/>
      <c r="F41" s="95" t="s">
        <v>247</v>
      </c>
      <c r="G41" s="156">
        <f>G42</f>
        <v>448</v>
      </c>
    </row>
    <row r="42" spans="1:7" ht="15.75" hidden="1">
      <c r="A42" s="31"/>
      <c r="B42" s="160"/>
      <c r="C42" s="1"/>
      <c r="D42" s="17">
        <v>1</v>
      </c>
      <c r="E42" s="155"/>
      <c r="F42" s="95" t="s">
        <v>247</v>
      </c>
      <c r="G42" s="156">
        <f>'Прил 1 (2013 рус)'!G42</f>
        <v>448</v>
      </c>
    </row>
    <row r="43" spans="1:7" ht="15.75">
      <c r="A43" s="31"/>
      <c r="B43" s="160">
        <v>5</v>
      </c>
      <c r="C43" s="1"/>
      <c r="D43" s="17"/>
      <c r="E43" s="155"/>
      <c r="F43" s="95" t="s">
        <v>470</v>
      </c>
      <c r="G43" s="156">
        <f>G44+G50+G52+G61</f>
        <v>457652</v>
      </c>
    </row>
    <row r="44" spans="1:7" ht="15.75">
      <c r="A44" s="31"/>
      <c r="B44" s="160"/>
      <c r="C44" s="1">
        <v>2</v>
      </c>
      <c r="D44" s="17"/>
      <c r="E44" s="155"/>
      <c r="F44" s="95" t="s">
        <v>248</v>
      </c>
      <c r="G44" s="156">
        <f>SUM(G45:G49)</f>
        <v>191197</v>
      </c>
    </row>
    <row r="45" spans="1:7" ht="15.75" customHeight="1" hidden="1">
      <c r="A45" s="31"/>
      <c r="B45" s="160"/>
      <c r="C45" s="1"/>
      <c r="D45" s="17">
        <v>2</v>
      </c>
      <c r="E45" s="155"/>
      <c r="F45" s="95" t="s">
        <v>50</v>
      </c>
      <c r="G45" s="156">
        <f>'Прил 1 (2013 рус)'!G45</f>
        <v>0</v>
      </c>
    </row>
    <row r="46" spans="1:7" ht="15.75" customHeight="1" hidden="1">
      <c r="A46" s="31"/>
      <c r="B46" s="160"/>
      <c r="C46" s="1"/>
      <c r="D46" s="17">
        <v>4</v>
      </c>
      <c r="E46" s="155"/>
      <c r="F46" s="95" t="s">
        <v>663</v>
      </c>
      <c r="G46" s="156">
        <f>'Прил 1 (2013 рус)'!G46</f>
        <v>0</v>
      </c>
    </row>
    <row r="47" spans="1:7" ht="15.75" customHeight="1" hidden="1">
      <c r="A47" s="31"/>
      <c r="B47" s="160"/>
      <c r="C47" s="1"/>
      <c r="D47" s="17">
        <v>7</v>
      </c>
      <c r="E47" s="155"/>
      <c r="F47" s="95" t="s">
        <v>617</v>
      </c>
      <c r="G47" s="156">
        <f>'Прил 1 (2013 рус)'!G47</f>
        <v>135000</v>
      </c>
    </row>
    <row r="48" spans="1:7" ht="31.5" customHeight="1" hidden="1">
      <c r="A48" s="31"/>
      <c r="B48" s="160"/>
      <c r="C48" s="1"/>
      <c r="D48" s="17">
        <v>96</v>
      </c>
      <c r="E48" s="155"/>
      <c r="F48" s="95" t="s">
        <v>573</v>
      </c>
      <c r="G48" s="156">
        <f>'Прил 1 (2013 рус)'!G48</f>
        <v>48591</v>
      </c>
    </row>
    <row r="49" spans="1:7" ht="31.5" customHeight="1" hidden="1">
      <c r="A49" s="31"/>
      <c r="B49" s="160"/>
      <c r="C49" s="1"/>
      <c r="D49" s="17">
        <v>97</v>
      </c>
      <c r="E49" s="155"/>
      <c r="F49" s="95" t="s">
        <v>574</v>
      </c>
      <c r="G49" s="156">
        <f>'Прил 1 (2013 рус)'!G49</f>
        <v>7606</v>
      </c>
    </row>
    <row r="50" spans="1:7" ht="17.25" customHeight="1">
      <c r="A50" s="31"/>
      <c r="B50" s="160"/>
      <c r="C50" s="1">
        <v>3</v>
      </c>
      <c r="D50" s="17"/>
      <c r="E50" s="155"/>
      <c r="F50" s="95" t="s">
        <v>471</v>
      </c>
      <c r="G50" s="156">
        <f>G51</f>
        <v>60295</v>
      </c>
    </row>
    <row r="51" spans="1:7" ht="17.25" customHeight="1" hidden="1">
      <c r="A51" s="31"/>
      <c r="B51" s="160"/>
      <c r="C51" s="1"/>
      <c r="D51" s="17">
        <v>15</v>
      </c>
      <c r="E51" s="155"/>
      <c r="F51" s="95" t="s">
        <v>519</v>
      </c>
      <c r="G51" s="156">
        <f>'Прил 1 (2013 рус)'!G51</f>
        <v>60295</v>
      </c>
    </row>
    <row r="52" spans="1:7" ht="17.25" customHeight="1">
      <c r="A52" s="31"/>
      <c r="B52" s="160"/>
      <c r="C52" s="1">
        <v>4</v>
      </c>
      <c r="D52" s="17"/>
      <c r="E52" s="155"/>
      <c r="F52" s="95" t="s">
        <v>648</v>
      </c>
      <c r="G52" s="156">
        <f>SUM(G53:G60)</f>
        <v>177985</v>
      </c>
    </row>
    <row r="53" spans="1:7" ht="15.75" customHeight="1" hidden="1">
      <c r="A53" s="31"/>
      <c r="B53" s="160"/>
      <c r="C53" s="1"/>
      <c r="D53" s="17">
        <v>1</v>
      </c>
      <c r="E53" s="155"/>
      <c r="F53" s="95" t="s">
        <v>389</v>
      </c>
      <c r="G53" s="156">
        <f>'Прил 1 (2013 рус)'!G53</f>
        <v>6625</v>
      </c>
    </row>
    <row r="54" spans="1:7" ht="16.5" customHeight="1" hidden="1">
      <c r="A54" s="31"/>
      <c r="B54" s="160"/>
      <c r="C54" s="1"/>
      <c r="D54" s="17">
        <v>2</v>
      </c>
      <c r="E54" s="155"/>
      <c r="F54" s="95" t="s">
        <v>392</v>
      </c>
      <c r="G54" s="156">
        <f>'Прил 1 (2013 рус)'!G54</f>
        <v>31821</v>
      </c>
    </row>
    <row r="55" spans="1:7" ht="36" customHeight="1" hidden="1">
      <c r="A55" s="31"/>
      <c r="B55" s="160"/>
      <c r="C55" s="1"/>
      <c r="D55" s="17">
        <v>3</v>
      </c>
      <c r="E55" s="155"/>
      <c r="F55" s="95" t="s">
        <v>153</v>
      </c>
      <c r="G55" s="156">
        <f>'Прил 1 (2013 рус)'!G55</f>
        <v>5646</v>
      </c>
    </row>
    <row r="56" spans="1:7" ht="15" customHeight="1" hidden="1">
      <c r="A56" s="31"/>
      <c r="B56" s="160"/>
      <c r="C56" s="1"/>
      <c r="D56" s="17">
        <v>4</v>
      </c>
      <c r="E56" s="155"/>
      <c r="F56" s="95" t="s">
        <v>393</v>
      </c>
      <c r="G56" s="156">
        <f>'Прил 1 (2013 рус)'!G56</f>
        <v>1477</v>
      </c>
    </row>
    <row r="57" spans="1:7" ht="15" customHeight="1" hidden="1">
      <c r="A57" s="31"/>
      <c r="B57" s="160"/>
      <c r="C57" s="1"/>
      <c r="D57" s="17">
        <v>5</v>
      </c>
      <c r="E57" s="155"/>
      <c r="F57" s="95" t="s">
        <v>394</v>
      </c>
      <c r="G57" s="156">
        <f>'Прил 1 (2013 рус)'!G57</f>
        <v>4062</v>
      </c>
    </row>
    <row r="58" spans="1:7" ht="16.5" customHeight="1" hidden="1">
      <c r="A58" s="31"/>
      <c r="B58" s="160"/>
      <c r="C58" s="1"/>
      <c r="D58" s="17">
        <v>14</v>
      </c>
      <c r="E58" s="155"/>
      <c r="F58" s="5" t="s">
        <v>631</v>
      </c>
      <c r="G58" s="156">
        <f>'Прил 1 (2013 рус)'!G58</f>
        <v>10235</v>
      </c>
    </row>
    <row r="59" spans="1:7" ht="29.25" customHeight="1" hidden="1">
      <c r="A59" s="31"/>
      <c r="B59" s="160"/>
      <c r="C59" s="1"/>
      <c r="D59" s="17">
        <v>18</v>
      </c>
      <c r="E59" s="155"/>
      <c r="F59" s="95" t="s">
        <v>595</v>
      </c>
      <c r="G59" s="156">
        <f>'Прил 1 (2013 рус)'!G59</f>
        <v>35524</v>
      </c>
    </row>
    <row r="60" spans="1:7" ht="48" customHeight="1" hidden="1">
      <c r="A60" s="31"/>
      <c r="B60" s="160"/>
      <c r="C60" s="1"/>
      <c r="D60" s="17">
        <v>20</v>
      </c>
      <c r="E60" s="155"/>
      <c r="F60" s="95" t="s">
        <v>596</v>
      </c>
      <c r="G60" s="156">
        <f>'Прил 1 (2013 рус)'!G60</f>
        <v>82595</v>
      </c>
    </row>
    <row r="61" spans="1:7" ht="17.25" customHeight="1">
      <c r="A61" s="31"/>
      <c r="B61" s="160"/>
      <c r="C61" s="1">
        <v>5</v>
      </c>
      <c r="D61" s="17"/>
      <c r="E61" s="155"/>
      <c r="F61" s="95" t="s">
        <v>472</v>
      </c>
      <c r="G61" s="156">
        <f>G62</f>
        <v>28175</v>
      </c>
    </row>
    <row r="62" spans="1:7" ht="19.5" customHeight="1" hidden="1">
      <c r="A62" s="31"/>
      <c r="B62" s="160"/>
      <c r="C62" s="1"/>
      <c r="D62" s="17">
        <v>2</v>
      </c>
      <c r="E62" s="155"/>
      <c r="F62" s="95" t="s">
        <v>176</v>
      </c>
      <c r="G62" s="156">
        <f>'Прил 1 (2013 рус)'!G62</f>
        <v>28175</v>
      </c>
    </row>
    <row r="63" spans="1:7" ht="15.75">
      <c r="A63" s="31"/>
      <c r="B63" s="160">
        <v>7</v>
      </c>
      <c r="C63" s="1"/>
      <c r="D63" s="17"/>
      <c r="E63" s="155"/>
      <c r="F63" s="95" t="s">
        <v>649</v>
      </c>
      <c r="G63" s="156">
        <f>G64</f>
        <v>119</v>
      </c>
    </row>
    <row r="64" spans="1:7" ht="15.75">
      <c r="A64" s="31"/>
      <c r="B64" s="160"/>
      <c r="C64" s="1">
        <v>1</v>
      </c>
      <c r="D64" s="17"/>
      <c r="E64" s="155"/>
      <c r="F64" s="95" t="s">
        <v>649</v>
      </c>
      <c r="G64" s="156">
        <f>G65</f>
        <v>119</v>
      </c>
    </row>
    <row r="65" spans="1:7" ht="15.75" customHeight="1" hidden="1">
      <c r="A65" s="31"/>
      <c r="B65" s="160"/>
      <c r="C65" s="1"/>
      <c r="D65" s="17">
        <v>10</v>
      </c>
      <c r="E65" s="155"/>
      <c r="F65" s="95" t="s">
        <v>561</v>
      </c>
      <c r="G65" s="156">
        <f>'Прил 1 (2013 рус)'!G65</f>
        <v>119</v>
      </c>
    </row>
    <row r="66" spans="1:7" ht="31.5">
      <c r="A66" s="31"/>
      <c r="B66" s="160">
        <v>8</v>
      </c>
      <c r="C66" s="1"/>
      <c r="D66" s="17"/>
      <c r="E66" s="155"/>
      <c r="F66" s="95" t="s">
        <v>330</v>
      </c>
      <c r="G66" s="156">
        <f>G67</f>
        <v>415431</v>
      </c>
    </row>
    <row r="67" spans="1:7" ht="16.5" thickBot="1">
      <c r="A67" s="31"/>
      <c r="B67" s="160"/>
      <c r="C67" s="1">
        <v>1</v>
      </c>
      <c r="D67" s="17"/>
      <c r="E67" s="155"/>
      <c r="F67" s="95" t="s">
        <v>651</v>
      </c>
      <c r="G67" s="156">
        <f>G68+G69+G70+G71+G72+G73+G74+G75+G76+G77</f>
        <v>415431</v>
      </c>
    </row>
    <row r="68" spans="1:7" ht="128.25" customHeight="1" hidden="1">
      <c r="A68" s="31"/>
      <c r="B68" s="160"/>
      <c r="C68" s="1"/>
      <c r="D68" s="17">
        <v>2</v>
      </c>
      <c r="E68" s="155"/>
      <c r="F68" s="6" t="s">
        <v>632</v>
      </c>
      <c r="G68" s="156">
        <f>'Прил 1 (2013 рус)'!G68</f>
        <v>386086</v>
      </c>
    </row>
    <row r="69" spans="1:7" ht="65.25" customHeight="1" hidden="1">
      <c r="A69" s="31"/>
      <c r="B69" s="160"/>
      <c r="C69" s="1"/>
      <c r="D69" s="17">
        <v>4</v>
      </c>
      <c r="E69" s="155"/>
      <c r="F69" s="6" t="s">
        <v>633</v>
      </c>
      <c r="G69" s="156">
        <f>'Прил 1 (2013 рус)'!G69</f>
        <v>11526</v>
      </c>
    </row>
    <row r="70" spans="1:7" ht="51.75" customHeight="1" hidden="1">
      <c r="A70" s="31"/>
      <c r="B70" s="160"/>
      <c r="C70" s="1"/>
      <c r="D70" s="17">
        <v>5</v>
      </c>
      <c r="E70" s="155"/>
      <c r="F70" s="6" t="s">
        <v>634</v>
      </c>
      <c r="G70" s="156">
        <f>'Прил 1 (2013 рус)'!G70</f>
        <v>4306</v>
      </c>
    </row>
    <row r="71" spans="1:7" ht="53.25" customHeight="1" hidden="1">
      <c r="A71" s="31"/>
      <c r="B71" s="160"/>
      <c r="C71" s="1"/>
      <c r="D71" s="17">
        <v>6</v>
      </c>
      <c r="E71" s="155"/>
      <c r="F71" s="6" t="s">
        <v>635</v>
      </c>
      <c r="G71" s="156">
        <f>'Прил 1 (2013 рус)'!G71</f>
        <v>3796</v>
      </c>
    </row>
    <row r="72" spans="1:7" ht="51" customHeight="1" hidden="1">
      <c r="A72" s="31"/>
      <c r="B72" s="160"/>
      <c r="C72" s="1"/>
      <c r="D72" s="17">
        <v>7</v>
      </c>
      <c r="E72" s="155"/>
      <c r="F72" s="95" t="s">
        <v>515</v>
      </c>
      <c r="G72" s="156">
        <f>'Прил 1 (2013 рус)'!G72</f>
        <v>361</v>
      </c>
    </row>
    <row r="73" spans="1:7" ht="15" customHeight="1" hidden="1">
      <c r="A73" s="31"/>
      <c r="B73" s="160"/>
      <c r="C73" s="1"/>
      <c r="D73" s="17">
        <v>8</v>
      </c>
      <c r="E73" s="155"/>
      <c r="F73" s="6" t="s">
        <v>638</v>
      </c>
      <c r="G73" s="156">
        <f>'Прил 1 (2013 рус)'!G73</f>
        <v>4874</v>
      </c>
    </row>
    <row r="74" spans="1:7" ht="16.5" customHeight="1" hidden="1">
      <c r="A74" s="31"/>
      <c r="B74" s="160"/>
      <c r="C74" s="1"/>
      <c r="D74" s="17">
        <v>9</v>
      </c>
      <c r="E74" s="155"/>
      <c r="F74" s="6" t="s">
        <v>639</v>
      </c>
      <c r="G74" s="156">
        <f>'Прил 1 (2013 рус)'!G74</f>
        <v>738</v>
      </c>
    </row>
    <row r="75" spans="1:7" ht="93.75" customHeight="1" hidden="1">
      <c r="A75" s="31"/>
      <c r="B75" s="160"/>
      <c r="C75" s="1"/>
      <c r="D75" s="17">
        <v>10</v>
      </c>
      <c r="E75" s="155"/>
      <c r="F75" s="179" t="s">
        <v>516</v>
      </c>
      <c r="G75" s="156">
        <f>'Прил 1 (2013 рус)'!G75</f>
        <v>862</v>
      </c>
    </row>
    <row r="76" spans="1:7" ht="48" customHeight="1" hidden="1">
      <c r="A76" s="31"/>
      <c r="B76" s="160"/>
      <c r="C76" s="1"/>
      <c r="D76" s="17">
        <v>12</v>
      </c>
      <c r="E76" s="155"/>
      <c r="F76" s="95" t="s">
        <v>518</v>
      </c>
      <c r="G76" s="156">
        <f>'Прил 1 (2013 рус)'!G76</f>
        <v>2808</v>
      </c>
    </row>
    <row r="77" spans="1:7" ht="20.25" customHeight="1" hidden="1" thickBot="1">
      <c r="A77" s="33"/>
      <c r="B77" s="161"/>
      <c r="C77" s="44"/>
      <c r="D77" s="34">
        <v>21</v>
      </c>
      <c r="E77" s="162"/>
      <c r="F77" s="8" t="s">
        <v>193</v>
      </c>
      <c r="G77" s="156">
        <f>'Прил 1 (2013 рус)'!G77</f>
        <v>74</v>
      </c>
    </row>
    <row r="78" spans="1:7" ht="27.75" customHeight="1" thickBot="1">
      <c r="A78" s="62">
        <v>2</v>
      </c>
      <c r="B78" s="175"/>
      <c r="C78" s="64"/>
      <c r="D78" s="63"/>
      <c r="E78" s="176"/>
      <c r="F78" s="83" t="s">
        <v>652</v>
      </c>
      <c r="G78" s="151">
        <f>G79+G89+G92+G96+G100</f>
        <v>65484</v>
      </c>
    </row>
    <row r="79" spans="1:7" ht="15.75">
      <c r="A79" s="30"/>
      <c r="B79" s="180">
        <v>1</v>
      </c>
      <c r="C79" s="25"/>
      <c r="D79" s="20"/>
      <c r="E79" s="153"/>
      <c r="F79" s="181" t="s">
        <v>473</v>
      </c>
      <c r="G79" s="154">
        <f>SUM(G80+G82+G84+G87)</f>
        <v>34215</v>
      </c>
    </row>
    <row r="80" spans="1:7" ht="15.75">
      <c r="A80" s="31"/>
      <c r="B80" s="160"/>
      <c r="C80" s="1">
        <v>1</v>
      </c>
      <c r="D80" s="17"/>
      <c r="E80" s="155"/>
      <c r="F80" s="95" t="s">
        <v>474</v>
      </c>
      <c r="G80" s="156">
        <f>G81</f>
        <v>245</v>
      </c>
    </row>
    <row r="81" spans="1:7" ht="15.75" hidden="1">
      <c r="A81" s="31"/>
      <c r="B81" s="160"/>
      <c r="C81" s="1"/>
      <c r="D81" s="17">
        <v>2</v>
      </c>
      <c r="E81" s="155"/>
      <c r="F81" s="95" t="s">
        <v>397</v>
      </c>
      <c r="G81" s="156">
        <f>'Прил 1 (2013 рус)'!G81</f>
        <v>245</v>
      </c>
    </row>
    <row r="82" spans="1:7" ht="15.75">
      <c r="A82" s="31"/>
      <c r="B82" s="160"/>
      <c r="C82" s="1">
        <v>4</v>
      </c>
      <c r="D82" s="17"/>
      <c r="E82" s="155"/>
      <c r="F82" s="95" t="s">
        <v>331</v>
      </c>
      <c r="G82" s="156">
        <f>G83</f>
        <v>0</v>
      </c>
    </row>
    <row r="83" spans="1:7" ht="15.75" hidden="1">
      <c r="A83" s="31"/>
      <c r="B83" s="160"/>
      <c r="C83" s="1"/>
      <c r="D83" s="17">
        <v>2</v>
      </c>
      <c r="E83" s="155"/>
      <c r="F83" s="95" t="s">
        <v>198</v>
      </c>
      <c r="G83" s="156">
        <f>'Прил 1 (2013 рус)'!G83</f>
        <v>0</v>
      </c>
    </row>
    <row r="84" spans="1:7" ht="15.75">
      <c r="A84" s="31"/>
      <c r="B84" s="160"/>
      <c r="C84" s="1">
        <v>5</v>
      </c>
      <c r="D84" s="17"/>
      <c r="E84" s="155"/>
      <c r="F84" s="95" t="s">
        <v>475</v>
      </c>
      <c r="G84" s="156">
        <f>G85+G86</f>
        <v>33970</v>
      </c>
    </row>
    <row r="85" spans="1:7" ht="15.75" hidden="1">
      <c r="A85" s="31"/>
      <c r="B85" s="160"/>
      <c r="C85" s="1"/>
      <c r="D85" s="17">
        <v>4</v>
      </c>
      <c r="E85" s="155"/>
      <c r="F85" s="95" t="s">
        <v>188</v>
      </c>
      <c r="G85" s="156">
        <f>'Прил 1 (2013 рус)'!G85</f>
        <v>23970</v>
      </c>
    </row>
    <row r="86" spans="1:7" ht="15.75" hidden="1">
      <c r="A86" s="31"/>
      <c r="B86" s="160"/>
      <c r="C86" s="1"/>
      <c r="D86" s="17">
        <v>5</v>
      </c>
      <c r="E86" s="155"/>
      <c r="F86" s="95" t="s">
        <v>39</v>
      </c>
      <c r="G86" s="156">
        <f>'Прил 1 (2013 рус)'!G86</f>
        <v>10000</v>
      </c>
    </row>
    <row r="87" spans="1:7" ht="15.75">
      <c r="A87" s="31"/>
      <c r="B87" s="160"/>
      <c r="C87" s="1">
        <v>9</v>
      </c>
      <c r="D87" s="17"/>
      <c r="E87" s="155"/>
      <c r="F87" s="95" t="s">
        <v>332</v>
      </c>
      <c r="G87" s="156">
        <f>G88</f>
        <v>0</v>
      </c>
    </row>
    <row r="88" spans="1:7" ht="48" customHeight="1" hidden="1">
      <c r="A88" s="31"/>
      <c r="B88" s="160"/>
      <c r="C88" s="1"/>
      <c r="D88" s="17">
        <v>7</v>
      </c>
      <c r="E88" s="155"/>
      <c r="F88" s="95" t="s">
        <v>295</v>
      </c>
      <c r="G88" s="156">
        <f>'Прил 1 (2013 рус)'!G88</f>
        <v>0</v>
      </c>
    </row>
    <row r="89" spans="1:7" ht="31.5">
      <c r="A89" s="31"/>
      <c r="B89" s="160">
        <v>2</v>
      </c>
      <c r="C89" s="1"/>
      <c r="D89" s="17"/>
      <c r="E89" s="155"/>
      <c r="F89" s="95" t="s">
        <v>476</v>
      </c>
      <c r="G89" s="156">
        <f>SUM(G90)</f>
        <v>210</v>
      </c>
    </row>
    <row r="90" spans="1:7" ht="31.5">
      <c r="A90" s="31"/>
      <c r="B90" s="160"/>
      <c r="C90" s="1">
        <v>1</v>
      </c>
      <c r="D90" s="17"/>
      <c r="E90" s="155"/>
      <c r="F90" s="95" t="s">
        <v>476</v>
      </c>
      <c r="G90" s="156">
        <f>G91</f>
        <v>210</v>
      </c>
    </row>
    <row r="91" spans="1:7" ht="33.75" customHeight="1" hidden="1">
      <c r="A91" s="31"/>
      <c r="B91" s="160"/>
      <c r="C91" s="1"/>
      <c r="D91" s="17">
        <v>2</v>
      </c>
      <c r="E91" s="155"/>
      <c r="F91" s="95" t="s">
        <v>190</v>
      </c>
      <c r="G91" s="156">
        <f>'Прил 1 (2013 рус)'!G91</f>
        <v>210</v>
      </c>
    </row>
    <row r="92" spans="1:7" ht="35.25" customHeight="1">
      <c r="A92" s="79"/>
      <c r="B92" s="182">
        <v>3</v>
      </c>
      <c r="C92" s="70"/>
      <c r="D92" s="71"/>
      <c r="E92" s="71"/>
      <c r="F92" s="72" t="s">
        <v>570</v>
      </c>
      <c r="G92" s="183">
        <f>SUM(G93)</f>
        <v>0</v>
      </c>
    </row>
    <row r="93" spans="1:7" ht="33.75" customHeight="1">
      <c r="A93" s="31"/>
      <c r="B93" s="160"/>
      <c r="C93" s="1">
        <v>1</v>
      </c>
      <c r="D93" s="73"/>
      <c r="E93" s="74"/>
      <c r="F93" s="1" t="s">
        <v>570</v>
      </c>
      <c r="G93" s="156">
        <f>SUM(G94:G95)</f>
        <v>0</v>
      </c>
    </row>
    <row r="94" spans="1:7" ht="33.75" customHeight="1" hidden="1">
      <c r="A94" s="31"/>
      <c r="B94" s="160"/>
      <c r="C94" s="75"/>
      <c r="D94" s="76">
        <v>1</v>
      </c>
      <c r="E94" s="76"/>
      <c r="F94" s="1" t="s">
        <v>571</v>
      </c>
      <c r="G94" s="156">
        <f>'Прил 1 (2013 рус)'!G94</f>
        <v>0</v>
      </c>
    </row>
    <row r="95" spans="1:7" ht="33.75" customHeight="1" hidden="1">
      <c r="A95" s="31"/>
      <c r="B95" s="160"/>
      <c r="C95" s="75"/>
      <c r="D95" s="76">
        <v>2</v>
      </c>
      <c r="E95" s="76"/>
      <c r="F95" s="1" t="s">
        <v>572</v>
      </c>
      <c r="G95" s="156">
        <f>'Прил 1 (2013 рус)'!G95</f>
        <v>0</v>
      </c>
    </row>
    <row r="96" spans="1:7" ht="66" customHeight="1">
      <c r="A96" s="31"/>
      <c r="B96" s="160">
        <v>4</v>
      </c>
      <c r="C96" s="1"/>
      <c r="D96" s="17"/>
      <c r="E96" s="155"/>
      <c r="F96" s="95" t="s">
        <v>173</v>
      </c>
      <c r="G96" s="156">
        <f>G97</f>
        <v>0</v>
      </c>
    </row>
    <row r="97" spans="1:7" ht="69" customHeight="1">
      <c r="A97" s="31"/>
      <c r="B97" s="160"/>
      <c r="C97" s="1">
        <v>1</v>
      </c>
      <c r="D97" s="17"/>
      <c r="E97" s="155"/>
      <c r="F97" s="95" t="s">
        <v>477</v>
      </c>
      <c r="G97" s="156">
        <f>G98+G99</f>
        <v>0</v>
      </c>
    </row>
    <row r="98" spans="1:7" ht="15.75" customHeight="1" hidden="1">
      <c r="A98" s="31"/>
      <c r="B98" s="160"/>
      <c r="C98" s="1"/>
      <c r="D98" s="17">
        <v>5</v>
      </c>
      <c r="E98" s="155"/>
      <c r="F98" s="95" t="s">
        <v>51</v>
      </c>
      <c r="G98" s="156">
        <f>'Прил 1 (2013 рус)'!G98</f>
        <v>0</v>
      </c>
    </row>
    <row r="99" spans="1:7" ht="32.25" customHeight="1" hidden="1">
      <c r="A99" s="31"/>
      <c r="B99" s="160"/>
      <c r="C99" s="1"/>
      <c r="D99" s="17">
        <v>14</v>
      </c>
      <c r="E99" s="155"/>
      <c r="F99" s="95" t="s">
        <v>599</v>
      </c>
      <c r="G99" s="156">
        <f>'Прил 1 (2013 рус)'!G99</f>
        <v>0</v>
      </c>
    </row>
    <row r="100" spans="1:7" ht="17.25" customHeight="1">
      <c r="A100" s="31"/>
      <c r="B100" s="160">
        <v>6</v>
      </c>
      <c r="C100" s="1"/>
      <c r="D100" s="17"/>
      <c r="E100" s="155"/>
      <c r="F100" s="95" t="s">
        <v>174</v>
      </c>
      <c r="G100" s="156">
        <f>G101</f>
        <v>31059</v>
      </c>
    </row>
    <row r="101" spans="1:7" ht="21" customHeight="1" thickBot="1">
      <c r="A101" s="77"/>
      <c r="B101" s="184"/>
      <c r="C101" s="12">
        <v>1</v>
      </c>
      <c r="D101" s="78"/>
      <c r="E101" s="185"/>
      <c r="F101" s="186" t="s">
        <v>174</v>
      </c>
      <c r="G101" s="187">
        <f>SUM(G102:G104)</f>
        <v>31059</v>
      </c>
    </row>
    <row r="102" spans="1:7" ht="31.5" hidden="1">
      <c r="A102" s="33"/>
      <c r="B102" s="161"/>
      <c r="C102" s="44"/>
      <c r="D102" s="34">
        <v>5</v>
      </c>
      <c r="E102" s="162"/>
      <c r="F102" s="72" t="s">
        <v>583</v>
      </c>
      <c r="G102" s="188">
        <f>'Прил 1 (2013 рус)'!G102</f>
        <v>800</v>
      </c>
    </row>
    <row r="103" spans="1:7" ht="15.75" hidden="1">
      <c r="A103" s="31"/>
      <c r="B103" s="182"/>
      <c r="C103" s="1"/>
      <c r="D103" s="17">
        <v>7</v>
      </c>
      <c r="E103" s="155"/>
      <c r="F103" s="1" t="s">
        <v>584</v>
      </c>
      <c r="G103" s="183">
        <f>'Прил 1 (2013 рус)'!G103</f>
        <v>0</v>
      </c>
    </row>
    <row r="104" spans="1:7" ht="16.5" customHeight="1" hidden="1" thickBot="1">
      <c r="A104" s="33"/>
      <c r="B104" s="184"/>
      <c r="C104" s="44"/>
      <c r="D104" s="34">
        <v>9</v>
      </c>
      <c r="E104" s="162"/>
      <c r="F104" s="189" t="s">
        <v>619</v>
      </c>
      <c r="G104" s="187">
        <f>'Прил 1 (2013 рус)'!G104</f>
        <v>30259</v>
      </c>
    </row>
    <row r="105" spans="1:7" ht="30.75" customHeight="1" thickBot="1">
      <c r="A105" s="62">
        <v>3</v>
      </c>
      <c r="B105" s="175"/>
      <c r="C105" s="64"/>
      <c r="D105" s="63"/>
      <c r="E105" s="176"/>
      <c r="F105" s="83" t="s">
        <v>175</v>
      </c>
      <c r="G105" s="151">
        <f>G106+G110</f>
        <v>2202433</v>
      </c>
    </row>
    <row r="106" spans="1:7" ht="15.75">
      <c r="A106" s="30"/>
      <c r="B106" s="180">
        <v>1</v>
      </c>
      <c r="C106" s="25"/>
      <c r="D106" s="20"/>
      <c r="E106" s="153"/>
      <c r="F106" s="181" t="s">
        <v>178</v>
      </c>
      <c r="G106" s="154">
        <f>G107</f>
        <v>1950137</v>
      </c>
    </row>
    <row r="107" spans="1:7" ht="15.75">
      <c r="A107" s="31"/>
      <c r="B107" s="160"/>
      <c r="C107" s="1">
        <v>1</v>
      </c>
      <c r="D107" s="17"/>
      <c r="E107" s="155"/>
      <c r="F107" s="95" t="s">
        <v>179</v>
      </c>
      <c r="G107" s="156">
        <f>G108+G109</f>
        <v>1950137</v>
      </c>
    </row>
    <row r="108" spans="1:7" ht="31.5" hidden="1">
      <c r="A108" s="31"/>
      <c r="B108" s="160"/>
      <c r="C108" s="1"/>
      <c r="D108" s="17">
        <v>2</v>
      </c>
      <c r="E108" s="155"/>
      <c r="F108" s="6" t="s">
        <v>194</v>
      </c>
      <c r="G108" s="156">
        <f>'Прил 1 (2013 рус)'!G108</f>
        <v>26000</v>
      </c>
    </row>
    <row r="109" spans="1:7" ht="15.75" hidden="1">
      <c r="A109" s="31"/>
      <c r="B109" s="160"/>
      <c r="C109" s="1"/>
      <c r="D109" s="17">
        <v>3</v>
      </c>
      <c r="E109" s="155"/>
      <c r="F109" s="6" t="s">
        <v>517</v>
      </c>
      <c r="G109" s="156">
        <f>'Прил 1 (2013 рус)'!G109</f>
        <v>1924137</v>
      </c>
    </row>
    <row r="110" spans="1:7" ht="15.75">
      <c r="A110" s="31"/>
      <c r="B110" s="160">
        <v>3</v>
      </c>
      <c r="C110" s="1"/>
      <c r="D110" s="17"/>
      <c r="E110" s="155"/>
      <c r="F110" s="95" t="s">
        <v>180</v>
      </c>
      <c r="G110" s="156">
        <f>G111+G114</f>
        <v>252296</v>
      </c>
    </row>
    <row r="111" spans="1:7" ht="15.75">
      <c r="A111" s="31"/>
      <c r="B111" s="160"/>
      <c r="C111" s="1">
        <v>1</v>
      </c>
      <c r="D111" s="17"/>
      <c r="E111" s="155"/>
      <c r="F111" s="95" t="s">
        <v>181</v>
      </c>
      <c r="G111" s="156">
        <f>G112+G113</f>
        <v>235296</v>
      </c>
    </row>
    <row r="112" spans="1:7" ht="15.75" hidden="1">
      <c r="A112" s="31"/>
      <c r="B112" s="160"/>
      <c r="C112" s="1"/>
      <c r="D112" s="17">
        <v>1</v>
      </c>
      <c r="E112" s="155"/>
      <c r="F112" s="95" t="s">
        <v>513</v>
      </c>
      <c r="G112" s="156">
        <f>'Прил 1 (2013 рус)'!G112</f>
        <v>235296</v>
      </c>
    </row>
    <row r="113" spans="1:7" ht="16.5" hidden="1" thickBot="1">
      <c r="A113" s="77"/>
      <c r="B113" s="184"/>
      <c r="C113" s="12"/>
      <c r="D113" s="78">
        <v>2</v>
      </c>
      <c r="E113" s="185"/>
      <c r="F113" s="186" t="s">
        <v>514</v>
      </c>
      <c r="G113" s="187">
        <f>'Прил 1 (2013 рус)'!G113</f>
        <v>0</v>
      </c>
    </row>
    <row r="114" spans="1:7" ht="16.5" thickBot="1">
      <c r="A114" s="141"/>
      <c r="B114" s="190"/>
      <c r="C114" s="1">
        <v>2</v>
      </c>
      <c r="D114" s="191"/>
      <c r="E114" s="71"/>
      <c r="F114" s="72" t="s">
        <v>564</v>
      </c>
      <c r="G114" s="192">
        <f>SUM(G115:G116)</f>
        <v>17000</v>
      </c>
    </row>
    <row r="115" spans="1:7" ht="16.5" hidden="1" thickBot="1">
      <c r="A115" s="141"/>
      <c r="B115" s="190"/>
      <c r="C115" s="80"/>
      <c r="D115" s="17">
        <v>1</v>
      </c>
      <c r="E115" s="193"/>
      <c r="F115" s="72" t="s">
        <v>565</v>
      </c>
      <c r="G115" s="156">
        <f>'Прил 1 (2013 рус)'!G115</f>
        <v>0</v>
      </c>
    </row>
    <row r="116" spans="1:7" ht="16.5" hidden="1" thickBot="1">
      <c r="A116" s="141"/>
      <c r="B116" s="190"/>
      <c r="C116" s="80"/>
      <c r="D116" s="78">
        <v>2</v>
      </c>
      <c r="E116" s="193"/>
      <c r="F116" s="72" t="s">
        <v>566</v>
      </c>
      <c r="G116" s="156">
        <f>'Прил 1 (2013 рус)'!G116</f>
        <v>17000</v>
      </c>
    </row>
    <row r="117" spans="1:7" ht="16.5" thickBot="1">
      <c r="A117" s="194">
        <v>4</v>
      </c>
      <c r="B117" s="195"/>
      <c r="C117" s="118"/>
      <c r="D117" s="115"/>
      <c r="E117" s="196"/>
      <c r="F117" s="197" t="s">
        <v>538</v>
      </c>
      <c r="G117" s="198">
        <f>G118+G122</f>
        <v>7708818</v>
      </c>
    </row>
    <row r="118" spans="1:7" ht="15.75" customHeight="1">
      <c r="A118" s="30"/>
      <c r="B118" s="180">
        <v>2</v>
      </c>
      <c r="C118" s="25"/>
      <c r="D118" s="20"/>
      <c r="E118" s="153"/>
      <c r="F118" s="181" t="s">
        <v>182</v>
      </c>
      <c r="G118" s="154">
        <f>G119</f>
        <v>7708818</v>
      </c>
    </row>
    <row r="119" spans="1:7" ht="22.5" customHeight="1" thickBot="1">
      <c r="A119" s="31"/>
      <c r="B119" s="160"/>
      <c r="C119" s="1">
        <v>2</v>
      </c>
      <c r="D119" s="17"/>
      <c r="E119" s="155"/>
      <c r="F119" s="95" t="s">
        <v>183</v>
      </c>
      <c r="G119" s="156">
        <f>G120+G121</f>
        <v>7708818</v>
      </c>
    </row>
    <row r="120" spans="1:7" ht="22.5" customHeight="1" hidden="1">
      <c r="A120" s="31"/>
      <c r="B120" s="160"/>
      <c r="C120" s="1"/>
      <c r="D120" s="17">
        <v>1</v>
      </c>
      <c r="E120" s="155"/>
      <c r="F120" s="95" t="s">
        <v>355</v>
      </c>
      <c r="G120" s="156">
        <f>'Прил 1 (2013 рус)'!G120</f>
        <v>2062102</v>
      </c>
    </row>
    <row r="121" spans="1:7" ht="22.5" customHeight="1" hidden="1">
      <c r="A121" s="31"/>
      <c r="B121" s="160"/>
      <c r="C121" s="1"/>
      <c r="D121" s="17">
        <v>2</v>
      </c>
      <c r="E121" s="155"/>
      <c r="F121" s="95" t="s">
        <v>356</v>
      </c>
      <c r="G121" s="156">
        <f>'Прил 1 (2013 рус)'!G121</f>
        <v>5646716</v>
      </c>
    </row>
    <row r="122" spans="1:7" ht="38.25" customHeight="1" hidden="1">
      <c r="A122" s="31"/>
      <c r="B122" s="160">
        <v>3</v>
      </c>
      <c r="C122" s="76"/>
      <c r="D122" s="74"/>
      <c r="E122" s="74"/>
      <c r="F122" s="1" t="s">
        <v>361</v>
      </c>
      <c r="G122" s="156">
        <f>SUM(G123)</f>
        <v>0</v>
      </c>
    </row>
    <row r="123" spans="1:7" ht="54" customHeight="1" hidden="1" thickBot="1">
      <c r="A123" s="77"/>
      <c r="B123" s="184"/>
      <c r="C123" s="12">
        <v>1</v>
      </c>
      <c r="D123" s="199"/>
      <c r="E123" s="200"/>
      <c r="F123" s="12" t="s">
        <v>362</v>
      </c>
      <c r="G123" s="187">
        <f>SUM(G124:G125)</f>
        <v>0</v>
      </c>
    </row>
    <row r="124" spans="1:7" ht="84.75" customHeight="1" hidden="1">
      <c r="A124" s="91"/>
      <c r="B124" s="201"/>
      <c r="C124" s="202"/>
      <c r="D124" s="66">
        <v>1</v>
      </c>
      <c r="E124" s="203"/>
      <c r="F124" s="67" t="s">
        <v>364</v>
      </c>
      <c r="G124" s="178">
        <f>'Прил 1 (2013 рус)'!G124</f>
        <v>0</v>
      </c>
    </row>
    <row r="125" spans="1:7" ht="93.75" customHeight="1" hidden="1" thickBot="1">
      <c r="A125" s="204"/>
      <c r="B125" s="205"/>
      <c r="C125" s="206"/>
      <c r="D125" s="27">
        <v>2</v>
      </c>
      <c r="E125" s="207"/>
      <c r="F125" s="125" t="s">
        <v>365</v>
      </c>
      <c r="G125" s="183">
        <f>'Прил 1 (2013 рус)'!G125</f>
        <v>0</v>
      </c>
    </row>
    <row r="126" spans="1:7" ht="24" customHeight="1" hidden="1" thickBot="1">
      <c r="A126" s="90">
        <v>6</v>
      </c>
      <c r="B126" s="175"/>
      <c r="C126" s="64"/>
      <c r="D126" s="63"/>
      <c r="E126" s="176"/>
      <c r="F126" s="83" t="s">
        <v>426</v>
      </c>
      <c r="G126" s="208">
        <f>SUM(G127)</f>
        <v>0</v>
      </c>
    </row>
    <row r="127" spans="1:7" ht="23.25" customHeight="1" hidden="1">
      <c r="A127" s="209"/>
      <c r="B127" s="20">
        <v>1</v>
      </c>
      <c r="C127" s="210"/>
      <c r="D127" s="211"/>
      <c r="E127" s="211"/>
      <c r="F127" s="165" t="s">
        <v>426</v>
      </c>
      <c r="G127" s="23">
        <f>SUM(G128)</f>
        <v>0</v>
      </c>
    </row>
    <row r="128" spans="1:7" ht="27" customHeight="1" hidden="1" thickBot="1">
      <c r="A128" s="85"/>
      <c r="B128" s="86"/>
      <c r="C128" s="95">
        <v>1</v>
      </c>
      <c r="D128" s="96"/>
      <c r="E128" s="96"/>
      <c r="F128" s="95" t="s">
        <v>427</v>
      </c>
      <c r="G128" s="4">
        <f>SUM(G129)</f>
        <v>0</v>
      </c>
    </row>
    <row r="129" spans="1:7" ht="43.5" customHeight="1" hidden="1" thickBot="1">
      <c r="A129" s="204"/>
      <c r="B129" s="212"/>
      <c r="C129" s="213"/>
      <c r="D129" s="214">
        <v>2</v>
      </c>
      <c r="E129" s="215"/>
      <c r="F129" s="216" t="s">
        <v>428</v>
      </c>
      <c r="G129" s="183">
        <f>'Прил 1 (2013 рус)'!G129</f>
        <v>0</v>
      </c>
    </row>
    <row r="130" spans="1:7" ht="165.75" customHeight="1" thickBot="1">
      <c r="A130" s="101" t="s">
        <v>273</v>
      </c>
      <c r="B130" s="217" t="s">
        <v>274</v>
      </c>
      <c r="C130" s="261" t="s">
        <v>329</v>
      </c>
      <c r="D130" s="103" t="s">
        <v>622</v>
      </c>
      <c r="E130" s="218" t="s">
        <v>623</v>
      </c>
      <c r="F130" s="219" t="s">
        <v>624</v>
      </c>
      <c r="G130" s="220" t="s">
        <v>666</v>
      </c>
    </row>
    <row r="131" spans="1:7" ht="16.5" thickBot="1">
      <c r="A131" s="221"/>
      <c r="B131" s="222"/>
      <c r="C131" s="223"/>
      <c r="D131" s="224"/>
      <c r="E131" s="225"/>
      <c r="F131" s="150" t="s">
        <v>539</v>
      </c>
      <c r="G131" s="151">
        <f>G132+G156+G164+G168+G203+G240+G296+G332+G342+G382+G392+G403+G434+G441</f>
        <v>19893639</v>
      </c>
    </row>
    <row r="132" spans="1:7" ht="16.5" thickBot="1">
      <c r="A132" s="114">
        <v>1</v>
      </c>
      <c r="B132" s="195"/>
      <c r="C132" s="116"/>
      <c r="D132" s="117"/>
      <c r="E132" s="196"/>
      <c r="F132" s="226" t="s">
        <v>90</v>
      </c>
      <c r="G132" s="198">
        <f>G133+G143+G152</f>
        <v>215792</v>
      </c>
    </row>
    <row r="133" spans="1:7" ht="36" customHeight="1">
      <c r="A133" s="19"/>
      <c r="B133" s="20">
        <v>1</v>
      </c>
      <c r="C133" s="21"/>
      <c r="D133" s="22"/>
      <c r="E133" s="153"/>
      <c r="F133" s="165" t="s">
        <v>445</v>
      </c>
      <c r="G133" s="154">
        <f>G134+G137+G140</f>
        <v>148867</v>
      </c>
    </row>
    <row r="134" spans="1:7" ht="14.25" customHeight="1">
      <c r="A134" s="16"/>
      <c r="B134" s="17"/>
      <c r="C134" s="18">
        <v>112</v>
      </c>
      <c r="D134" s="15"/>
      <c r="E134" s="155"/>
      <c r="F134" s="2" t="s">
        <v>640</v>
      </c>
      <c r="G134" s="156">
        <f>G135+G136</f>
        <v>15455</v>
      </c>
    </row>
    <row r="135" spans="1:7" ht="31.5" customHeight="1">
      <c r="A135" s="16"/>
      <c r="B135" s="17"/>
      <c r="C135" s="18"/>
      <c r="D135" s="15">
        <v>1</v>
      </c>
      <c r="E135" s="155"/>
      <c r="F135" s="1" t="s">
        <v>326</v>
      </c>
      <c r="G135" s="156">
        <f>'Прил 1 (2013 рус)'!G135</f>
        <v>15455</v>
      </c>
    </row>
    <row r="136" spans="1:7" ht="15.75">
      <c r="A136" s="16"/>
      <c r="B136" s="17"/>
      <c r="C136" s="18"/>
      <c r="D136" s="15">
        <v>3</v>
      </c>
      <c r="E136" s="155"/>
      <c r="F136" s="1" t="s">
        <v>104</v>
      </c>
      <c r="G136" s="156">
        <f>'Прил 1 (2013 рус)'!G136</f>
        <v>0</v>
      </c>
    </row>
    <row r="137" spans="1:7" ht="15.75">
      <c r="A137" s="16"/>
      <c r="B137" s="17"/>
      <c r="C137" s="18">
        <v>122</v>
      </c>
      <c r="D137" s="15"/>
      <c r="E137" s="155"/>
      <c r="F137" s="2" t="s">
        <v>641</v>
      </c>
      <c r="G137" s="156">
        <f>SUM(G138:G139)</f>
        <v>84951</v>
      </c>
    </row>
    <row r="138" spans="1:7" ht="35.25" customHeight="1">
      <c r="A138" s="16"/>
      <c r="B138" s="17"/>
      <c r="C138" s="18"/>
      <c r="D138" s="15">
        <v>1</v>
      </c>
      <c r="E138" s="155"/>
      <c r="F138" s="1" t="s">
        <v>327</v>
      </c>
      <c r="G138" s="156">
        <f>'Прил 1 (2013 рус)'!G138</f>
        <v>83601</v>
      </c>
    </row>
    <row r="139" spans="1:7" ht="15.75" customHeight="1">
      <c r="A139" s="16"/>
      <c r="B139" s="17"/>
      <c r="C139" s="18"/>
      <c r="D139" s="15">
        <v>3</v>
      </c>
      <c r="E139" s="15"/>
      <c r="F139" s="1" t="s">
        <v>104</v>
      </c>
      <c r="G139" s="156">
        <f>'Прил 1 (2013 рус)'!G139</f>
        <v>1350</v>
      </c>
    </row>
    <row r="140" spans="1:7" ht="32.25" customHeight="1">
      <c r="A140" s="16"/>
      <c r="B140" s="17"/>
      <c r="C140" s="18">
        <v>123</v>
      </c>
      <c r="D140" s="15"/>
      <c r="E140" s="155"/>
      <c r="F140" s="2" t="s">
        <v>414</v>
      </c>
      <c r="G140" s="156">
        <f>SUM(G141:G142)</f>
        <v>48461</v>
      </c>
    </row>
    <row r="141" spans="1:7" ht="35.25" customHeight="1">
      <c r="A141" s="16"/>
      <c r="B141" s="17"/>
      <c r="C141" s="18"/>
      <c r="D141" s="15">
        <v>1</v>
      </c>
      <c r="E141" s="155"/>
      <c r="F141" s="1" t="s">
        <v>343</v>
      </c>
      <c r="G141" s="156">
        <f>'Прил 1 (2013 рус)'!G141</f>
        <v>48461</v>
      </c>
    </row>
    <row r="142" spans="1:7" ht="15.75">
      <c r="A142" s="16"/>
      <c r="B142" s="17"/>
      <c r="C142" s="18"/>
      <c r="D142" s="15">
        <v>22</v>
      </c>
      <c r="E142" s="15"/>
      <c r="F142" s="1" t="s">
        <v>104</v>
      </c>
      <c r="G142" s="156">
        <f>'Прил 1 (2013 рус)'!G142</f>
        <v>0</v>
      </c>
    </row>
    <row r="143" spans="1:7" ht="15.75">
      <c r="A143" s="16"/>
      <c r="B143" s="17">
        <v>2</v>
      </c>
      <c r="C143" s="18"/>
      <c r="D143" s="15"/>
      <c r="E143" s="155"/>
      <c r="F143" s="2" t="s">
        <v>642</v>
      </c>
      <c r="G143" s="156">
        <f>G144</f>
        <v>39392</v>
      </c>
    </row>
    <row r="144" spans="1:7" ht="15.75">
      <c r="A144" s="16"/>
      <c r="B144" s="17"/>
      <c r="C144" s="18">
        <v>452</v>
      </c>
      <c r="D144" s="15"/>
      <c r="E144" s="155"/>
      <c r="F144" s="2" t="s">
        <v>398</v>
      </c>
      <c r="G144" s="156">
        <f>SUM(G145:G151)</f>
        <v>39392</v>
      </c>
    </row>
    <row r="145" spans="1:7" ht="49.5" customHeight="1">
      <c r="A145" s="16"/>
      <c r="B145" s="17"/>
      <c r="C145" s="18"/>
      <c r="D145" s="15">
        <v>1</v>
      </c>
      <c r="E145" s="155"/>
      <c r="F145" s="72" t="s">
        <v>673</v>
      </c>
      <c r="G145" s="156">
        <f>'Прил 1 (2013 рус)'!G145</f>
        <v>27760</v>
      </c>
    </row>
    <row r="146" spans="1:7" ht="15.75">
      <c r="A146" s="16"/>
      <c r="B146" s="17"/>
      <c r="C146" s="18"/>
      <c r="D146" s="15">
        <v>3</v>
      </c>
      <c r="E146" s="155"/>
      <c r="F146" s="2" t="s">
        <v>644</v>
      </c>
      <c r="G146" s="156">
        <f>'Прил 1 (2013 рус)'!G146</f>
        <v>7865</v>
      </c>
    </row>
    <row r="147" spans="1:7" ht="34.5" customHeight="1">
      <c r="A147" s="16"/>
      <c r="B147" s="17"/>
      <c r="C147" s="18"/>
      <c r="D147" s="15">
        <v>10</v>
      </c>
      <c r="E147" s="155"/>
      <c r="F147" s="2" t="s">
        <v>106</v>
      </c>
      <c r="G147" s="156">
        <f>'Прил 1 (2013 рус)'!G147</f>
        <v>1487</v>
      </c>
    </row>
    <row r="148" spans="1:7" ht="17.25" customHeight="1">
      <c r="A148" s="16"/>
      <c r="B148" s="17"/>
      <c r="C148" s="18"/>
      <c r="D148" s="15">
        <v>11</v>
      </c>
      <c r="E148" s="155"/>
      <c r="F148" s="2" t="s">
        <v>643</v>
      </c>
      <c r="G148" s="156">
        <f>'Прил 1 (2013 рус)'!G148</f>
        <v>0</v>
      </c>
    </row>
    <row r="149" spans="1:7" ht="18.75" customHeight="1">
      <c r="A149" s="16"/>
      <c r="B149" s="17"/>
      <c r="C149" s="18"/>
      <c r="D149" s="15">
        <v>18</v>
      </c>
      <c r="E149" s="15"/>
      <c r="F149" s="1" t="s">
        <v>104</v>
      </c>
      <c r="G149" s="156">
        <f>'Прил 1 (2013 рус)'!G149</f>
        <v>0</v>
      </c>
    </row>
    <row r="150" spans="1:7" ht="18.75" customHeight="1">
      <c r="A150" s="16"/>
      <c r="B150" s="17"/>
      <c r="C150" s="18"/>
      <c r="D150" s="15">
        <v>28</v>
      </c>
      <c r="E150" s="15"/>
      <c r="F150" s="1" t="s">
        <v>431</v>
      </c>
      <c r="G150" s="156">
        <f>'Прил 1 (2013 рус)'!G150</f>
        <v>0</v>
      </c>
    </row>
    <row r="151" spans="1:7" ht="63.75" customHeight="1">
      <c r="A151" s="16"/>
      <c r="B151" s="17"/>
      <c r="C151" s="18"/>
      <c r="D151" s="15">
        <v>33</v>
      </c>
      <c r="E151" s="15"/>
      <c r="F151" s="1" t="s">
        <v>481</v>
      </c>
      <c r="G151" s="156">
        <f>'Прил 1 (2013 рус)'!G151</f>
        <v>2280</v>
      </c>
    </row>
    <row r="152" spans="1:7" ht="17.25" customHeight="1">
      <c r="A152" s="16"/>
      <c r="B152" s="17">
        <v>5</v>
      </c>
      <c r="C152" s="18"/>
      <c r="D152" s="15"/>
      <c r="E152" s="155"/>
      <c r="F152" s="2" t="s">
        <v>645</v>
      </c>
      <c r="G152" s="156">
        <f>G153</f>
        <v>27533</v>
      </c>
    </row>
    <row r="153" spans="1:7" ht="34.5" customHeight="1">
      <c r="A153" s="16"/>
      <c r="B153" s="17"/>
      <c r="C153" s="18">
        <v>453</v>
      </c>
      <c r="D153" s="15"/>
      <c r="E153" s="155"/>
      <c r="F153" s="2" t="s">
        <v>399</v>
      </c>
      <c r="G153" s="156">
        <f>SUM(G154:G155)</f>
        <v>27533</v>
      </c>
    </row>
    <row r="154" spans="1:7" ht="51.75" customHeight="1">
      <c r="A154" s="16"/>
      <c r="B154" s="17"/>
      <c r="C154" s="18"/>
      <c r="D154" s="15">
        <v>1</v>
      </c>
      <c r="E154" s="155"/>
      <c r="F154" s="1" t="s">
        <v>446</v>
      </c>
      <c r="G154" s="156">
        <f>'Прил 1 (2013 рус)'!G154</f>
        <v>27533</v>
      </c>
    </row>
    <row r="155" spans="1:7" ht="18.75" customHeight="1" thickBot="1">
      <c r="A155" s="26"/>
      <c r="B155" s="27"/>
      <c r="C155" s="28"/>
      <c r="D155" s="29">
        <v>4</v>
      </c>
      <c r="E155" s="29"/>
      <c r="F155" s="1" t="s">
        <v>104</v>
      </c>
      <c r="G155" s="183">
        <f>'Прил 1 (2013 рус)'!G155</f>
        <v>0</v>
      </c>
    </row>
    <row r="156" spans="1:7" ht="21.75" customHeight="1" thickBot="1">
      <c r="A156" s="108">
        <v>2</v>
      </c>
      <c r="B156" s="63"/>
      <c r="C156" s="109"/>
      <c r="D156" s="110"/>
      <c r="E156" s="176"/>
      <c r="F156" s="177" t="s">
        <v>646</v>
      </c>
      <c r="G156" s="151">
        <f>G157+G160</f>
        <v>41892</v>
      </c>
    </row>
    <row r="157" spans="1:7" ht="15.75">
      <c r="A157" s="19"/>
      <c r="B157" s="20">
        <v>1</v>
      </c>
      <c r="C157" s="21"/>
      <c r="D157" s="22"/>
      <c r="E157" s="153"/>
      <c r="F157" s="165" t="s">
        <v>482</v>
      </c>
      <c r="G157" s="154">
        <f>G158</f>
        <v>23087</v>
      </c>
    </row>
    <row r="158" spans="1:7" ht="15.75">
      <c r="A158" s="16"/>
      <c r="B158" s="17"/>
      <c r="C158" s="18">
        <v>122</v>
      </c>
      <c r="D158" s="15"/>
      <c r="E158" s="155"/>
      <c r="F158" s="2" t="s">
        <v>641</v>
      </c>
      <c r="G158" s="156">
        <f>G159</f>
        <v>23087</v>
      </c>
    </row>
    <row r="159" spans="1:7" ht="18" customHeight="1">
      <c r="A159" s="16"/>
      <c r="B159" s="17"/>
      <c r="C159" s="18"/>
      <c r="D159" s="15">
        <v>5</v>
      </c>
      <c r="E159" s="155"/>
      <c r="F159" s="95" t="s">
        <v>647</v>
      </c>
      <c r="G159" s="156">
        <f>'Прил 1 (2013 рус)'!G159</f>
        <v>23087</v>
      </c>
    </row>
    <row r="160" spans="1:7" ht="15.75">
      <c r="A160" s="16"/>
      <c r="B160" s="17">
        <v>2</v>
      </c>
      <c r="C160" s="18"/>
      <c r="D160" s="15"/>
      <c r="E160" s="155"/>
      <c r="F160" s="2" t="s">
        <v>145</v>
      </c>
      <c r="G160" s="156">
        <f>G161</f>
        <v>18805</v>
      </c>
    </row>
    <row r="161" spans="1:7" ht="15.75">
      <c r="A161" s="16"/>
      <c r="B161" s="17"/>
      <c r="C161" s="18">
        <v>122</v>
      </c>
      <c r="D161" s="15"/>
      <c r="E161" s="155"/>
      <c r="F161" s="2" t="s">
        <v>641</v>
      </c>
      <c r="G161" s="156">
        <f>G162+G163</f>
        <v>18805</v>
      </c>
    </row>
    <row r="162" spans="1:7" ht="36" customHeight="1">
      <c r="A162" s="16"/>
      <c r="B162" s="17"/>
      <c r="C162" s="18"/>
      <c r="D162" s="15">
        <v>6</v>
      </c>
      <c r="E162" s="155"/>
      <c r="F162" s="2" t="s">
        <v>447</v>
      </c>
      <c r="G162" s="156">
        <f>'Прил 1 (2013 рус)'!G162</f>
        <v>17905</v>
      </c>
    </row>
    <row r="163" spans="1:7" ht="53.25" customHeight="1" thickBot="1">
      <c r="A163" s="120"/>
      <c r="B163" s="78"/>
      <c r="C163" s="121"/>
      <c r="D163" s="227">
        <v>7</v>
      </c>
      <c r="E163" s="228"/>
      <c r="F163" s="186" t="s">
        <v>381</v>
      </c>
      <c r="G163" s="187">
        <f>'Прил 1 (2013 рус)'!G163</f>
        <v>900</v>
      </c>
    </row>
    <row r="164" spans="1:7" ht="18.75" customHeight="1" thickBot="1">
      <c r="A164" s="131">
        <v>3</v>
      </c>
      <c r="B164" s="81"/>
      <c r="C164" s="132"/>
      <c r="D164" s="133"/>
      <c r="E164" s="229"/>
      <c r="F164" s="230" t="s">
        <v>275</v>
      </c>
      <c r="G164" s="192">
        <f>G165</f>
        <v>128538</v>
      </c>
    </row>
    <row r="165" spans="1:7" ht="17.25" customHeight="1">
      <c r="A165" s="111"/>
      <c r="B165" s="66">
        <v>9</v>
      </c>
      <c r="C165" s="112"/>
      <c r="D165" s="113"/>
      <c r="E165" s="159"/>
      <c r="F165" s="94" t="s">
        <v>433</v>
      </c>
      <c r="G165" s="178">
        <f>G166</f>
        <v>128538</v>
      </c>
    </row>
    <row r="166" spans="1:7" ht="33" customHeight="1">
      <c r="A166" s="16"/>
      <c r="B166" s="17"/>
      <c r="C166" s="18">
        <v>458</v>
      </c>
      <c r="D166" s="15"/>
      <c r="E166" s="155"/>
      <c r="F166" s="1" t="s">
        <v>363</v>
      </c>
      <c r="G166" s="156">
        <f>G167</f>
        <v>128538</v>
      </c>
    </row>
    <row r="167" spans="1:7" ht="18.75" customHeight="1" thickBot="1">
      <c r="A167" s="26"/>
      <c r="B167" s="27"/>
      <c r="C167" s="28"/>
      <c r="D167" s="29">
        <v>21</v>
      </c>
      <c r="E167" s="231"/>
      <c r="F167" s="216" t="s">
        <v>484</v>
      </c>
      <c r="G167" s="183">
        <f>'Прил 1 (2013 рус)'!G167</f>
        <v>128538</v>
      </c>
    </row>
    <row r="168" spans="1:7" ht="17.25" customHeight="1" thickBot="1">
      <c r="A168" s="108">
        <v>4</v>
      </c>
      <c r="B168" s="63"/>
      <c r="C168" s="109"/>
      <c r="D168" s="110"/>
      <c r="E168" s="176"/>
      <c r="F168" s="177" t="s">
        <v>147</v>
      </c>
      <c r="G168" s="232">
        <f>G169+G177+G183</f>
        <v>7855995</v>
      </c>
    </row>
    <row r="169" spans="1:7" ht="16.5" customHeight="1">
      <c r="A169" s="19"/>
      <c r="B169" s="20">
        <v>1</v>
      </c>
      <c r="C169" s="21"/>
      <c r="D169" s="22"/>
      <c r="E169" s="153"/>
      <c r="F169" s="165" t="s">
        <v>448</v>
      </c>
      <c r="G169" s="154">
        <f>G170</f>
        <v>1908930</v>
      </c>
    </row>
    <row r="170" spans="1:7" ht="19.5" customHeight="1">
      <c r="A170" s="16"/>
      <c r="B170" s="17"/>
      <c r="C170" s="18">
        <v>464</v>
      </c>
      <c r="D170" s="15"/>
      <c r="E170" s="155"/>
      <c r="F170" s="2" t="s">
        <v>119</v>
      </c>
      <c r="G170" s="156">
        <f>SUM(G171+G174)</f>
        <v>1908930</v>
      </c>
    </row>
    <row r="171" spans="1:7" ht="17.25" customHeight="1">
      <c r="A171" s="16"/>
      <c r="B171" s="17"/>
      <c r="C171" s="18"/>
      <c r="D171" s="15">
        <v>9</v>
      </c>
      <c r="E171" s="155"/>
      <c r="F171" s="2" t="s">
        <v>435</v>
      </c>
      <c r="G171" s="156">
        <f>'Прил 1 (2013 рус)'!G171</f>
        <v>1551282</v>
      </c>
    </row>
    <row r="172" spans="1:7" ht="17.25" customHeight="1" hidden="1">
      <c r="A172" s="16"/>
      <c r="B172" s="17"/>
      <c r="C172" s="18"/>
      <c r="D172" s="15"/>
      <c r="E172" s="113"/>
      <c r="F172" s="67" t="s">
        <v>372</v>
      </c>
      <c r="G172" s="156">
        <f>'Прил 1 (2013 рус)'!G172</f>
        <v>15762</v>
      </c>
    </row>
    <row r="173" spans="1:7" ht="17.25" customHeight="1" hidden="1">
      <c r="A173" s="16"/>
      <c r="B173" s="17"/>
      <c r="C173" s="18"/>
      <c r="D173" s="15"/>
      <c r="E173" s="15"/>
      <c r="F173" s="1" t="s">
        <v>277</v>
      </c>
      <c r="G173" s="156">
        <f>'Прил 1 (2013 рус)'!G173</f>
        <v>1535520</v>
      </c>
    </row>
    <row r="174" spans="1:7" ht="31.5" customHeight="1">
      <c r="A174" s="16"/>
      <c r="B174" s="17"/>
      <c r="C174" s="18"/>
      <c r="D174" s="15">
        <v>40</v>
      </c>
      <c r="E174" s="155"/>
      <c r="F174" s="2" t="s">
        <v>422</v>
      </c>
      <c r="G174" s="156">
        <f>SUM(G175:G176)</f>
        <v>357648</v>
      </c>
    </row>
    <row r="175" spans="1:7" ht="21.75" customHeight="1" hidden="1">
      <c r="A175" s="16"/>
      <c r="B175" s="17"/>
      <c r="C175" s="18"/>
      <c r="D175" s="15"/>
      <c r="E175" s="113"/>
      <c r="F175" s="67" t="s">
        <v>372</v>
      </c>
      <c r="G175" s="156">
        <f>'Прил 1 (2013 рус)'!G175</f>
        <v>357648</v>
      </c>
    </row>
    <row r="176" spans="1:7" ht="18.75" customHeight="1" hidden="1">
      <c r="A176" s="16"/>
      <c r="B176" s="17"/>
      <c r="C176" s="18"/>
      <c r="D176" s="15"/>
      <c r="E176" s="15"/>
      <c r="F176" s="1" t="s">
        <v>277</v>
      </c>
      <c r="G176" s="156">
        <f>'Прил 1 (2013 рус)'!G176</f>
        <v>0</v>
      </c>
    </row>
    <row r="177" spans="1:7" ht="20.25" customHeight="1">
      <c r="A177" s="16"/>
      <c r="B177" s="17">
        <v>2</v>
      </c>
      <c r="C177" s="18"/>
      <c r="D177" s="15"/>
      <c r="E177" s="155"/>
      <c r="F177" s="2" t="s">
        <v>276</v>
      </c>
      <c r="G177" s="156">
        <f>G178</f>
        <v>5700342</v>
      </c>
    </row>
    <row r="178" spans="1:7" ht="20.25" customHeight="1">
      <c r="A178" s="16"/>
      <c r="B178" s="17"/>
      <c r="C178" s="18">
        <v>464</v>
      </c>
      <c r="D178" s="15"/>
      <c r="E178" s="155"/>
      <c r="F178" s="2" t="s">
        <v>119</v>
      </c>
      <c r="G178" s="156">
        <f>SUM(G179+G182)</f>
        <v>5700342</v>
      </c>
    </row>
    <row r="179" spans="1:7" ht="17.25" customHeight="1">
      <c r="A179" s="16"/>
      <c r="B179" s="17"/>
      <c r="C179" s="18"/>
      <c r="D179" s="15">
        <v>3</v>
      </c>
      <c r="E179" s="155"/>
      <c r="F179" s="2" t="s">
        <v>668</v>
      </c>
      <c r="G179" s="156">
        <f>SUM(G180:G181)</f>
        <v>5278744</v>
      </c>
    </row>
    <row r="180" spans="1:7" ht="17.25" customHeight="1" hidden="1">
      <c r="A180" s="16"/>
      <c r="B180" s="17"/>
      <c r="C180" s="18"/>
      <c r="D180" s="15"/>
      <c r="E180" s="113"/>
      <c r="F180" s="67" t="s">
        <v>372</v>
      </c>
      <c r="G180" s="156">
        <f>'Прил 1 (2013 рус)'!G180</f>
        <v>139055</v>
      </c>
    </row>
    <row r="181" spans="1:7" ht="17.25" customHeight="1" hidden="1">
      <c r="A181" s="16"/>
      <c r="B181" s="17"/>
      <c r="C181" s="18"/>
      <c r="D181" s="15"/>
      <c r="E181" s="15"/>
      <c r="F181" s="1" t="s">
        <v>277</v>
      </c>
      <c r="G181" s="156">
        <f>'Прил 1 (2013 рус)'!G181</f>
        <v>5139689</v>
      </c>
    </row>
    <row r="182" spans="1:7" ht="21.75" customHeight="1">
      <c r="A182" s="16"/>
      <c r="B182" s="17"/>
      <c r="C182" s="18"/>
      <c r="D182" s="15">
        <v>6</v>
      </c>
      <c r="E182" s="155"/>
      <c r="F182" s="1" t="s">
        <v>122</v>
      </c>
      <c r="G182" s="156">
        <f>'Прил 1 (2013 рус)'!G182</f>
        <v>421598</v>
      </c>
    </row>
    <row r="183" spans="1:7" ht="19.5" customHeight="1">
      <c r="A183" s="16"/>
      <c r="B183" s="17">
        <v>9</v>
      </c>
      <c r="C183" s="18"/>
      <c r="D183" s="15"/>
      <c r="E183" s="15"/>
      <c r="F183" s="2" t="s">
        <v>669</v>
      </c>
      <c r="G183" s="156">
        <f>G184+G199</f>
        <v>246723</v>
      </c>
    </row>
    <row r="184" spans="1:7" ht="18" customHeight="1">
      <c r="A184" s="16"/>
      <c r="B184" s="17"/>
      <c r="C184" s="18">
        <v>464</v>
      </c>
      <c r="D184" s="15"/>
      <c r="E184" s="155"/>
      <c r="F184" s="2" t="s">
        <v>119</v>
      </c>
      <c r="G184" s="156">
        <f>G185+G186+G187+G188+G189+G190+G193+G196</f>
        <v>246658</v>
      </c>
    </row>
    <row r="185" spans="1:7" ht="33" customHeight="1">
      <c r="A185" s="16"/>
      <c r="B185" s="17"/>
      <c r="C185" s="18"/>
      <c r="D185" s="15">
        <v>1</v>
      </c>
      <c r="E185" s="155"/>
      <c r="F185" s="1" t="s">
        <v>123</v>
      </c>
      <c r="G185" s="156">
        <f>'Прил 1 (2013 рус)'!G185</f>
        <v>29271</v>
      </c>
    </row>
    <row r="186" spans="1:7" ht="32.25" customHeight="1">
      <c r="A186" s="16"/>
      <c r="B186" s="17"/>
      <c r="C186" s="18"/>
      <c r="D186" s="15">
        <v>4</v>
      </c>
      <c r="E186" s="15"/>
      <c r="F186" s="1" t="s">
        <v>5</v>
      </c>
      <c r="G186" s="156">
        <f>'Прил 1 (2013 рус)'!G186</f>
        <v>0</v>
      </c>
    </row>
    <row r="187" spans="1:7" ht="34.5" customHeight="1">
      <c r="A187" s="16"/>
      <c r="B187" s="17"/>
      <c r="C187" s="18"/>
      <c r="D187" s="15">
        <v>5</v>
      </c>
      <c r="E187" s="155"/>
      <c r="F187" s="1" t="s">
        <v>591</v>
      </c>
      <c r="G187" s="156">
        <f>'Прил 1 (2013 рус)'!G187</f>
        <v>69262</v>
      </c>
    </row>
    <row r="188" spans="1:7" ht="34.5" customHeight="1">
      <c r="A188" s="16"/>
      <c r="B188" s="17"/>
      <c r="C188" s="18"/>
      <c r="D188" s="15">
        <v>7</v>
      </c>
      <c r="E188" s="155"/>
      <c r="F188" s="72" t="s">
        <v>211</v>
      </c>
      <c r="G188" s="156">
        <f>'Прил 1 (2013 рус)'!G188</f>
        <v>1100</v>
      </c>
    </row>
    <row r="189" spans="1:7" ht="20.25" customHeight="1">
      <c r="A189" s="16"/>
      <c r="B189" s="17"/>
      <c r="C189" s="18"/>
      <c r="D189" s="15">
        <v>12</v>
      </c>
      <c r="E189" s="155"/>
      <c r="F189" s="1" t="s">
        <v>104</v>
      </c>
      <c r="G189" s="156">
        <f>'Прил 1 (2013 рус)'!G189</f>
        <v>0</v>
      </c>
    </row>
    <row r="190" spans="1:7" ht="47.25" customHeight="1">
      <c r="A190" s="16"/>
      <c r="B190" s="17"/>
      <c r="C190" s="18"/>
      <c r="D190" s="15">
        <v>15</v>
      </c>
      <c r="E190" s="155"/>
      <c r="F190" s="1" t="s">
        <v>437</v>
      </c>
      <c r="G190" s="156">
        <f>SUM(G191:G192)</f>
        <v>84376</v>
      </c>
    </row>
    <row r="191" spans="1:7" ht="24" customHeight="1" hidden="1">
      <c r="A191" s="16"/>
      <c r="B191" s="17"/>
      <c r="C191" s="18"/>
      <c r="D191" s="15"/>
      <c r="E191" s="15"/>
      <c r="F191" s="1" t="s">
        <v>372</v>
      </c>
      <c r="G191" s="156">
        <f>'Прил 1 (2013 рус)'!G191</f>
        <v>84376</v>
      </c>
    </row>
    <row r="192" spans="1:7" ht="24" customHeight="1" hidden="1">
      <c r="A192" s="16"/>
      <c r="B192" s="17"/>
      <c r="C192" s="18"/>
      <c r="D192" s="15"/>
      <c r="E192" s="15"/>
      <c r="F192" s="1" t="s">
        <v>277</v>
      </c>
      <c r="G192" s="156">
        <f>'Прил 1 (2013 рус)'!G192</f>
        <v>0</v>
      </c>
    </row>
    <row r="193" spans="1:7" ht="31.5">
      <c r="A193" s="16"/>
      <c r="B193" s="17"/>
      <c r="C193" s="18"/>
      <c r="D193" s="37">
        <v>20</v>
      </c>
      <c r="E193" s="162"/>
      <c r="F193" s="72" t="s">
        <v>439</v>
      </c>
      <c r="G193" s="156">
        <f>SUM(G194:G195)</f>
        <v>9559</v>
      </c>
    </row>
    <row r="194" spans="1:7" ht="15.75" hidden="1">
      <c r="A194" s="16"/>
      <c r="B194" s="17"/>
      <c r="C194" s="18"/>
      <c r="D194" s="37"/>
      <c r="E194" s="15"/>
      <c r="F194" s="1" t="s">
        <v>372</v>
      </c>
      <c r="G194" s="156">
        <f>'Прил 1 (2013 рус)'!G194</f>
        <v>9559</v>
      </c>
    </row>
    <row r="195" spans="1:7" ht="15.75" hidden="1">
      <c r="A195" s="16"/>
      <c r="B195" s="17"/>
      <c r="C195" s="18"/>
      <c r="D195" s="37"/>
      <c r="E195" s="15"/>
      <c r="F195" s="1" t="s">
        <v>277</v>
      </c>
      <c r="G195" s="156">
        <f>'Прил 1 (2013 рус)'!G195</f>
        <v>0</v>
      </c>
    </row>
    <row r="196" spans="1:7" ht="31.5">
      <c r="A196" s="16"/>
      <c r="B196" s="17"/>
      <c r="C196" s="18"/>
      <c r="D196" s="127">
        <v>67</v>
      </c>
      <c r="E196" s="15"/>
      <c r="F196" s="1" t="s">
        <v>487</v>
      </c>
      <c r="G196" s="156">
        <f>SUM(G197:G198)</f>
        <v>53090</v>
      </c>
    </row>
    <row r="197" spans="1:7" ht="15.75" hidden="1">
      <c r="A197" s="16"/>
      <c r="B197" s="17"/>
      <c r="C197" s="18"/>
      <c r="D197" s="37"/>
      <c r="E197" s="15"/>
      <c r="F197" s="256" t="s">
        <v>488</v>
      </c>
      <c r="G197" s="156">
        <f>'Прил 1 (2013 рус)'!G197</f>
        <v>45067</v>
      </c>
    </row>
    <row r="198" spans="1:7" ht="15.75" hidden="1">
      <c r="A198" s="16"/>
      <c r="B198" s="17"/>
      <c r="C198" s="18"/>
      <c r="D198" s="37"/>
      <c r="E198" s="15"/>
      <c r="F198" s="256" t="s">
        <v>277</v>
      </c>
      <c r="G198" s="156">
        <f>'Прил 1 (2013 рус)'!G198</f>
        <v>8023</v>
      </c>
    </row>
    <row r="199" spans="1:7" ht="21" customHeight="1">
      <c r="A199" s="16"/>
      <c r="B199" s="17"/>
      <c r="C199" s="18">
        <v>467</v>
      </c>
      <c r="D199" s="15"/>
      <c r="E199" s="15"/>
      <c r="F199" s="1" t="s">
        <v>401</v>
      </c>
      <c r="G199" s="156">
        <f>SUM(G200)</f>
        <v>65</v>
      </c>
    </row>
    <row r="200" spans="1:7" ht="19.5" customHeight="1" thickBot="1">
      <c r="A200" s="120"/>
      <c r="B200" s="78"/>
      <c r="C200" s="121"/>
      <c r="D200" s="152">
        <v>37</v>
      </c>
      <c r="E200" s="9"/>
      <c r="F200" s="164" t="s">
        <v>405</v>
      </c>
      <c r="G200" s="187">
        <f>SUM(G201:G202)</f>
        <v>65</v>
      </c>
    </row>
    <row r="201" spans="1:7" ht="15.75" hidden="1">
      <c r="A201" s="111"/>
      <c r="B201" s="66"/>
      <c r="C201" s="112"/>
      <c r="D201" s="113"/>
      <c r="E201" s="113"/>
      <c r="F201" s="67" t="s">
        <v>372</v>
      </c>
      <c r="G201" s="178">
        <f>'Прил 1 (2013 рус)'!G201</f>
        <v>0</v>
      </c>
    </row>
    <row r="202" spans="1:7" ht="16.5" hidden="1" thickBot="1">
      <c r="A202" s="16"/>
      <c r="B202" s="17"/>
      <c r="C202" s="18"/>
      <c r="D202" s="15"/>
      <c r="E202" s="15"/>
      <c r="F202" s="1" t="s">
        <v>277</v>
      </c>
      <c r="G202" s="156">
        <f>SUM('Прил 1 (2013 рус)'!G202)</f>
        <v>65</v>
      </c>
    </row>
    <row r="203" spans="1:7" ht="20.25" customHeight="1" thickBot="1">
      <c r="A203" s="114">
        <v>6</v>
      </c>
      <c r="B203" s="115"/>
      <c r="C203" s="116"/>
      <c r="D203" s="117"/>
      <c r="E203" s="196"/>
      <c r="F203" s="226" t="s">
        <v>449</v>
      </c>
      <c r="G203" s="198">
        <f>G204+G235</f>
        <v>900838</v>
      </c>
    </row>
    <row r="204" spans="1:7" ht="18.75" customHeight="1">
      <c r="A204" s="19"/>
      <c r="B204" s="20">
        <v>2</v>
      </c>
      <c r="C204" s="21"/>
      <c r="D204" s="22"/>
      <c r="E204" s="153"/>
      <c r="F204" s="165" t="s">
        <v>653</v>
      </c>
      <c r="G204" s="154">
        <f>G205+G233</f>
        <v>827450</v>
      </c>
    </row>
    <row r="205" spans="1:7" ht="34.5" customHeight="1">
      <c r="A205" s="16"/>
      <c r="B205" s="17"/>
      <c r="C205" s="18">
        <v>451</v>
      </c>
      <c r="D205" s="15"/>
      <c r="E205" s="155"/>
      <c r="F205" s="2" t="s">
        <v>400</v>
      </c>
      <c r="G205" s="156">
        <f>G206+G212+G215+G216+G219+G221+G222+G225+G228+G229+G230</f>
        <v>661369</v>
      </c>
    </row>
    <row r="206" spans="1:7" ht="18.75" customHeight="1">
      <c r="A206" s="16"/>
      <c r="B206" s="17"/>
      <c r="C206" s="18"/>
      <c r="D206" s="15">
        <v>2</v>
      </c>
      <c r="E206" s="155"/>
      <c r="F206" s="2" t="s">
        <v>654</v>
      </c>
      <c r="G206" s="156">
        <f>SUM(G207:G211)</f>
        <v>105018</v>
      </c>
    </row>
    <row r="207" spans="1:7" ht="18.75" customHeight="1" hidden="1">
      <c r="A207" s="16"/>
      <c r="B207" s="17"/>
      <c r="C207" s="18"/>
      <c r="D207" s="15"/>
      <c r="E207" s="15"/>
      <c r="F207" s="1" t="s">
        <v>372</v>
      </c>
      <c r="G207" s="156">
        <f>'Прил 1 (2013 рус)'!G207</f>
        <v>0</v>
      </c>
    </row>
    <row r="208" spans="1:7" ht="15.75" hidden="1">
      <c r="A208" s="16"/>
      <c r="B208" s="17"/>
      <c r="C208" s="18"/>
      <c r="D208" s="15"/>
      <c r="E208" s="15"/>
      <c r="F208" s="1" t="s">
        <v>299</v>
      </c>
      <c r="G208" s="156">
        <f>'Прил 1 (2013 рус)'!G208</f>
        <v>65524</v>
      </c>
    </row>
    <row r="209" spans="1:7" ht="15.75" hidden="1">
      <c r="A209" s="16"/>
      <c r="B209" s="17"/>
      <c r="C209" s="18"/>
      <c r="D209" s="15"/>
      <c r="E209" s="15"/>
      <c r="F209" s="1" t="s">
        <v>300</v>
      </c>
      <c r="G209" s="156">
        <f>'Прил 1 (2013 рус)'!G209</f>
        <v>16287</v>
      </c>
    </row>
    <row r="210" spans="1:7" ht="31.5" customHeight="1" hidden="1">
      <c r="A210" s="16"/>
      <c r="B210" s="17"/>
      <c r="C210" s="18"/>
      <c r="D210" s="15"/>
      <c r="E210" s="15"/>
      <c r="F210" s="1" t="s">
        <v>301</v>
      </c>
      <c r="G210" s="156">
        <f>'Прил 1 (2013 рус)'!G210</f>
        <v>23207</v>
      </c>
    </row>
    <row r="211" spans="1:7" ht="31.5" customHeight="1" hidden="1">
      <c r="A211" s="16"/>
      <c r="B211" s="17"/>
      <c r="C211" s="18"/>
      <c r="D211" s="15"/>
      <c r="E211" s="15"/>
      <c r="F211" s="1" t="s">
        <v>415</v>
      </c>
      <c r="G211" s="156">
        <f>'Прил 1 (2013 рус)'!G211</f>
        <v>0</v>
      </c>
    </row>
    <row r="212" spans="1:7" ht="22.5" customHeight="1">
      <c r="A212" s="16"/>
      <c r="B212" s="17"/>
      <c r="C212" s="18"/>
      <c r="D212" s="15">
        <v>5</v>
      </c>
      <c r="E212" s="15"/>
      <c r="F212" s="2" t="s">
        <v>656</v>
      </c>
      <c r="G212" s="156">
        <f>SUM(G213:G214)</f>
        <v>6922</v>
      </c>
    </row>
    <row r="213" spans="1:7" ht="15.75" hidden="1">
      <c r="A213" s="16"/>
      <c r="B213" s="17"/>
      <c r="C213" s="18"/>
      <c r="D213" s="15"/>
      <c r="E213" s="15"/>
      <c r="F213" s="1" t="s">
        <v>372</v>
      </c>
      <c r="G213" s="156">
        <f>'Прил 1 (2013 рус)'!G213</f>
        <v>0</v>
      </c>
    </row>
    <row r="214" spans="1:7" ht="15.75" hidden="1">
      <c r="A214" s="16"/>
      <c r="B214" s="17"/>
      <c r="C214" s="18"/>
      <c r="D214" s="15"/>
      <c r="E214" s="15"/>
      <c r="F214" s="1" t="s">
        <v>277</v>
      </c>
      <c r="G214" s="156">
        <f>'Прил 1 (2013 рус)'!G214</f>
        <v>6922</v>
      </c>
    </row>
    <row r="215" spans="1:7" ht="17.25" customHeight="1">
      <c r="A215" s="16"/>
      <c r="B215" s="17"/>
      <c r="C215" s="18"/>
      <c r="D215" s="15">
        <v>6</v>
      </c>
      <c r="E215" s="15"/>
      <c r="F215" s="2" t="s">
        <v>450</v>
      </c>
      <c r="G215" s="156">
        <f>'Прил 1 (2013 рус)'!G215</f>
        <v>80399</v>
      </c>
    </row>
    <row r="216" spans="1:7" ht="36" customHeight="1">
      <c r="A216" s="16"/>
      <c r="B216" s="17"/>
      <c r="C216" s="18"/>
      <c r="D216" s="15">
        <v>7</v>
      </c>
      <c r="E216" s="15"/>
      <c r="F216" s="2" t="s">
        <v>620</v>
      </c>
      <c r="G216" s="156">
        <f>SUM(G217:G218)</f>
        <v>144180</v>
      </c>
    </row>
    <row r="217" spans="1:7" ht="15.75" hidden="1">
      <c r="A217" s="16"/>
      <c r="B217" s="17"/>
      <c r="C217" s="18"/>
      <c r="D217" s="15"/>
      <c r="E217" s="37"/>
      <c r="F217" s="1" t="s">
        <v>31</v>
      </c>
      <c r="G217" s="156">
        <f>'Прил 1 (2013 рус)'!G217</f>
        <v>0</v>
      </c>
    </row>
    <row r="218" spans="1:7" ht="15.75" hidden="1">
      <c r="A218" s="16"/>
      <c r="B218" s="17"/>
      <c r="C218" s="18"/>
      <c r="D218" s="15"/>
      <c r="E218" s="127"/>
      <c r="F218" s="72" t="s">
        <v>286</v>
      </c>
      <c r="G218" s="156">
        <f>'Прил 1 (2013 рус)'!G218</f>
        <v>144180</v>
      </c>
    </row>
    <row r="219" spans="1:7" ht="20.25" customHeight="1">
      <c r="A219" s="16"/>
      <c r="B219" s="17"/>
      <c r="C219" s="18"/>
      <c r="D219" s="15">
        <v>8</v>
      </c>
      <c r="E219" s="15"/>
      <c r="F219" s="95" t="s">
        <v>655</v>
      </c>
      <c r="G219" s="156">
        <f>G220</f>
        <v>0</v>
      </c>
    </row>
    <row r="220" spans="1:7" ht="30.75" customHeight="1" hidden="1">
      <c r="A220" s="16"/>
      <c r="B220" s="17"/>
      <c r="C220" s="18"/>
      <c r="D220" s="15"/>
      <c r="E220" s="15"/>
      <c r="F220" s="1" t="s">
        <v>302</v>
      </c>
      <c r="G220" s="156">
        <f>'Прил 1 (2013 рус)'!G220</f>
        <v>0</v>
      </c>
    </row>
    <row r="221" spans="1:7" ht="21.75" customHeight="1">
      <c r="A221" s="16"/>
      <c r="B221" s="17"/>
      <c r="C221" s="18"/>
      <c r="D221" s="15">
        <v>10</v>
      </c>
      <c r="E221" s="155"/>
      <c r="F221" s="2" t="s">
        <v>402</v>
      </c>
      <c r="G221" s="156">
        <f>'Прил 1 (2013 рус)'!G221</f>
        <v>14444</v>
      </c>
    </row>
    <row r="222" spans="1:7" ht="19.5" customHeight="1">
      <c r="A222" s="16"/>
      <c r="B222" s="17"/>
      <c r="C222" s="18"/>
      <c r="D222" s="15">
        <v>13</v>
      </c>
      <c r="E222" s="155"/>
      <c r="F222" s="2" t="s">
        <v>15</v>
      </c>
      <c r="G222" s="156">
        <f>G223+G224</f>
        <v>49114</v>
      </c>
    </row>
    <row r="223" spans="1:7" ht="15.75" hidden="1">
      <c r="A223" s="16"/>
      <c r="B223" s="17"/>
      <c r="C223" s="18"/>
      <c r="D223" s="15"/>
      <c r="E223" s="15"/>
      <c r="F223" s="1" t="s">
        <v>372</v>
      </c>
      <c r="G223" s="156">
        <f>'Прил 1 (2013 рус)'!G223</f>
        <v>10027</v>
      </c>
    </row>
    <row r="224" spans="1:7" ht="15.75" hidden="1">
      <c r="A224" s="16"/>
      <c r="B224" s="17"/>
      <c r="C224" s="18"/>
      <c r="D224" s="15"/>
      <c r="E224" s="15"/>
      <c r="F224" s="1" t="s">
        <v>277</v>
      </c>
      <c r="G224" s="156">
        <f>'Прил 1 (2013 рус)'!G224</f>
        <v>39087</v>
      </c>
    </row>
    <row r="225" spans="1:7" ht="20.25" customHeight="1">
      <c r="A225" s="16"/>
      <c r="B225" s="17"/>
      <c r="C225" s="18"/>
      <c r="D225" s="15">
        <v>14</v>
      </c>
      <c r="E225" s="155"/>
      <c r="F225" s="2" t="s">
        <v>662</v>
      </c>
      <c r="G225" s="156">
        <f>SUM(G226:G227)</f>
        <v>105623</v>
      </c>
    </row>
    <row r="226" spans="1:7" ht="20.25" customHeight="1" hidden="1">
      <c r="A226" s="16"/>
      <c r="B226" s="17"/>
      <c r="C226" s="18"/>
      <c r="D226" s="15"/>
      <c r="E226" s="15"/>
      <c r="F226" s="1" t="s">
        <v>372</v>
      </c>
      <c r="G226" s="156">
        <f>'Прил 1 (2013 рус)'!G226</f>
        <v>10000</v>
      </c>
    </row>
    <row r="227" spans="1:7" ht="20.25" customHeight="1" hidden="1">
      <c r="A227" s="16"/>
      <c r="B227" s="17"/>
      <c r="C227" s="18"/>
      <c r="D227" s="15"/>
      <c r="E227" s="15"/>
      <c r="F227" s="1" t="s">
        <v>277</v>
      </c>
      <c r="G227" s="156">
        <f>'Прил 1 (2013 рус)'!G227</f>
        <v>95623</v>
      </c>
    </row>
    <row r="228" spans="1:7" ht="20.25" customHeight="1">
      <c r="A228" s="16"/>
      <c r="B228" s="17"/>
      <c r="C228" s="18"/>
      <c r="D228" s="15">
        <v>16</v>
      </c>
      <c r="E228" s="155"/>
      <c r="F228" s="2" t="s">
        <v>57</v>
      </c>
      <c r="G228" s="156">
        <f>'Прил 1 (2013 рус)'!G228</f>
        <v>32619</v>
      </c>
    </row>
    <row r="229" spans="1:7" ht="51" customHeight="1">
      <c r="A229" s="16"/>
      <c r="B229" s="17"/>
      <c r="C229" s="18"/>
      <c r="D229" s="15">
        <v>17</v>
      </c>
      <c r="E229" s="15"/>
      <c r="F229" s="1" t="s">
        <v>674</v>
      </c>
      <c r="G229" s="156">
        <f>'Прил 1 (2013 рус)'!G229</f>
        <v>123050</v>
      </c>
    </row>
    <row r="230" spans="1:7" ht="20.25" customHeight="1">
      <c r="A230" s="16"/>
      <c r="B230" s="17"/>
      <c r="C230" s="18"/>
      <c r="D230" s="15">
        <v>23</v>
      </c>
      <c r="E230" s="15"/>
      <c r="F230" s="1" t="s">
        <v>102</v>
      </c>
      <c r="G230" s="156">
        <f>SUM(G231:G232)</f>
        <v>0</v>
      </c>
    </row>
    <row r="231" spans="1:7" ht="16.5" customHeight="1" hidden="1">
      <c r="A231" s="16"/>
      <c r="B231" s="17"/>
      <c r="C231" s="18"/>
      <c r="D231" s="15"/>
      <c r="E231" s="15"/>
      <c r="F231" s="1" t="s">
        <v>372</v>
      </c>
      <c r="G231" s="156">
        <f>'Прил 1 (2013 рус)'!G231</f>
        <v>0</v>
      </c>
    </row>
    <row r="232" spans="1:7" ht="13.5" customHeight="1" hidden="1">
      <c r="A232" s="16"/>
      <c r="B232" s="17"/>
      <c r="C232" s="18"/>
      <c r="D232" s="15"/>
      <c r="E232" s="15"/>
      <c r="F232" s="1" t="s">
        <v>277</v>
      </c>
      <c r="G232" s="156">
        <f>'Прил 1 (2013 рус)'!G232</f>
        <v>0</v>
      </c>
    </row>
    <row r="233" spans="1:7" ht="20.25" customHeight="1">
      <c r="A233" s="16"/>
      <c r="B233" s="17"/>
      <c r="C233" s="18">
        <v>464</v>
      </c>
      <c r="D233" s="15"/>
      <c r="E233" s="155"/>
      <c r="F233" s="2" t="s">
        <v>119</v>
      </c>
      <c r="G233" s="156">
        <f>G234</f>
        <v>166081</v>
      </c>
    </row>
    <row r="234" spans="1:7" ht="49.5" customHeight="1">
      <c r="A234" s="16"/>
      <c r="B234" s="17"/>
      <c r="C234" s="18"/>
      <c r="D234" s="15">
        <v>8</v>
      </c>
      <c r="E234" s="155"/>
      <c r="F234" s="1" t="s">
        <v>451</v>
      </c>
      <c r="G234" s="156">
        <f>'Прил 1 (2013 рус)'!G234</f>
        <v>166081</v>
      </c>
    </row>
    <row r="235" spans="1:7" ht="35.25" customHeight="1">
      <c r="A235" s="16"/>
      <c r="B235" s="17">
        <v>9</v>
      </c>
      <c r="C235" s="18"/>
      <c r="D235" s="15"/>
      <c r="E235" s="15"/>
      <c r="F235" s="2" t="s">
        <v>664</v>
      </c>
      <c r="G235" s="156">
        <f>G236</f>
        <v>73388</v>
      </c>
    </row>
    <row r="236" spans="1:7" ht="31.5">
      <c r="A236" s="16"/>
      <c r="B236" s="17"/>
      <c r="C236" s="18">
        <v>451</v>
      </c>
      <c r="D236" s="15"/>
      <c r="E236" s="15"/>
      <c r="F236" s="2" t="s">
        <v>400</v>
      </c>
      <c r="G236" s="156">
        <f>SUM(G237:G239)</f>
        <v>73388</v>
      </c>
    </row>
    <row r="237" spans="1:7" ht="48" customHeight="1">
      <c r="A237" s="16"/>
      <c r="B237" s="17"/>
      <c r="C237" s="18"/>
      <c r="D237" s="15">
        <v>1</v>
      </c>
      <c r="E237" s="15"/>
      <c r="F237" s="1" t="s">
        <v>452</v>
      </c>
      <c r="G237" s="156">
        <f>'Прил 1 (2013 рус)'!G237</f>
        <v>71938</v>
      </c>
    </row>
    <row r="238" spans="1:7" ht="33.75" customHeight="1">
      <c r="A238" s="16"/>
      <c r="B238" s="17"/>
      <c r="C238" s="18"/>
      <c r="D238" s="15">
        <v>11</v>
      </c>
      <c r="E238" s="155"/>
      <c r="F238" s="95" t="s">
        <v>541</v>
      </c>
      <c r="G238" s="156">
        <f>'Прил 1 (2013 рус)'!G238</f>
        <v>1450</v>
      </c>
    </row>
    <row r="239" spans="1:7" ht="21.75" customHeight="1" thickBot="1">
      <c r="A239" s="26"/>
      <c r="B239" s="27"/>
      <c r="C239" s="28"/>
      <c r="D239" s="29">
        <v>21</v>
      </c>
      <c r="E239" s="29"/>
      <c r="F239" s="1" t="s">
        <v>104</v>
      </c>
      <c r="G239" s="183">
        <f>'Прил 1 (2013 рус)'!G239</f>
        <v>0</v>
      </c>
    </row>
    <row r="240" spans="1:7" ht="17.25" customHeight="1" thickBot="1">
      <c r="A240" s="108">
        <v>7</v>
      </c>
      <c r="B240" s="63"/>
      <c r="C240" s="109"/>
      <c r="D240" s="110"/>
      <c r="E240" s="176"/>
      <c r="F240" s="177" t="s">
        <v>16</v>
      </c>
      <c r="G240" s="151">
        <f>G241+G270+G286</f>
        <v>8394645</v>
      </c>
    </row>
    <row r="241" spans="1:7" ht="18.75" customHeight="1">
      <c r="A241" s="19"/>
      <c r="B241" s="20">
        <v>1</v>
      </c>
      <c r="C241" s="21"/>
      <c r="D241" s="22"/>
      <c r="E241" s="22"/>
      <c r="F241" s="165" t="s">
        <v>17</v>
      </c>
      <c r="G241" s="154">
        <f>G242+G256+G260+G268</f>
        <v>4006372</v>
      </c>
    </row>
    <row r="242" spans="1:7" ht="35.25" customHeight="1">
      <c r="A242" s="16"/>
      <c r="B242" s="17"/>
      <c r="C242" s="18">
        <v>458</v>
      </c>
      <c r="D242" s="15"/>
      <c r="E242" s="15"/>
      <c r="F242" s="72" t="s">
        <v>363</v>
      </c>
      <c r="G242" s="156">
        <f>G243+G246+G247+G248+G249+G250+G253</f>
        <v>30927</v>
      </c>
    </row>
    <row r="243" spans="1:7" ht="37.5" customHeight="1">
      <c r="A243" s="16"/>
      <c r="B243" s="17"/>
      <c r="C243" s="18"/>
      <c r="D243" s="15">
        <v>2</v>
      </c>
      <c r="E243" s="15"/>
      <c r="F243" s="1" t="s">
        <v>453</v>
      </c>
      <c r="G243" s="156">
        <f>SUM(G244:G245)</f>
        <v>0</v>
      </c>
    </row>
    <row r="244" spans="1:7" ht="20.25" customHeight="1" hidden="1">
      <c r="A244" s="16"/>
      <c r="B244" s="17"/>
      <c r="C244" s="18"/>
      <c r="D244" s="15"/>
      <c r="E244" s="15"/>
      <c r="F244" s="1" t="s">
        <v>372</v>
      </c>
      <c r="G244" s="156">
        <f>'Прил 1 (2013 рус)'!G244</f>
        <v>0</v>
      </c>
    </row>
    <row r="245" spans="1:7" ht="20.25" customHeight="1" hidden="1">
      <c r="A245" s="16"/>
      <c r="B245" s="17"/>
      <c r="C245" s="18"/>
      <c r="D245" s="15"/>
      <c r="E245" s="15"/>
      <c r="F245" s="1" t="s">
        <v>277</v>
      </c>
      <c r="G245" s="156">
        <f>'Прил 1 (2013 рус)'!G245</f>
        <v>0</v>
      </c>
    </row>
    <row r="246" spans="1:7" ht="19.5" customHeight="1">
      <c r="A246" s="16"/>
      <c r="B246" s="17"/>
      <c r="C246" s="18"/>
      <c r="D246" s="15">
        <v>3</v>
      </c>
      <c r="E246" s="15"/>
      <c r="F246" s="2" t="s">
        <v>314</v>
      </c>
      <c r="G246" s="156">
        <f>'Прил 1 (2013 рус)'!G246</f>
        <v>11787</v>
      </c>
    </row>
    <row r="247" spans="1:7" ht="15" customHeight="1">
      <c r="A247" s="16"/>
      <c r="B247" s="17"/>
      <c r="C247" s="18"/>
      <c r="D247" s="15">
        <v>4</v>
      </c>
      <c r="E247" s="15"/>
      <c r="F247" s="2" t="s">
        <v>367</v>
      </c>
      <c r="G247" s="156">
        <f>'Прил 1 (2013 рус)'!G247</f>
        <v>0</v>
      </c>
    </row>
    <row r="248" spans="1:7" ht="15.75">
      <c r="A248" s="16"/>
      <c r="B248" s="17"/>
      <c r="C248" s="18"/>
      <c r="D248" s="15">
        <v>5</v>
      </c>
      <c r="E248" s="15"/>
      <c r="F248" s="2" t="s">
        <v>22</v>
      </c>
      <c r="G248" s="156">
        <f>'Прил 1 (2013 рус)'!G248</f>
        <v>0</v>
      </c>
    </row>
    <row r="249" spans="1:7" ht="15.75" customHeight="1">
      <c r="A249" s="16"/>
      <c r="B249" s="17"/>
      <c r="C249" s="18"/>
      <c r="D249" s="15">
        <v>31</v>
      </c>
      <c r="E249" s="15"/>
      <c r="F249" s="72" t="s">
        <v>675</v>
      </c>
      <c r="G249" s="156">
        <f>'Прил 1 (2013 рус)'!G249</f>
        <v>4000</v>
      </c>
    </row>
    <row r="250" spans="1:7" ht="32.25" customHeight="1">
      <c r="A250" s="16"/>
      <c r="B250" s="17"/>
      <c r="C250" s="18"/>
      <c r="D250" s="15">
        <v>33</v>
      </c>
      <c r="E250" s="15"/>
      <c r="F250" s="1" t="s">
        <v>112</v>
      </c>
      <c r="G250" s="156">
        <f>SUM(G251:G252)</f>
        <v>0</v>
      </c>
    </row>
    <row r="251" spans="1:7" ht="15.75" customHeight="1" hidden="1">
      <c r="A251" s="16"/>
      <c r="B251" s="17"/>
      <c r="C251" s="18"/>
      <c r="D251" s="15"/>
      <c r="E251" s="15"/>
      <c r="F251" s="1" t="s">
        <v>372</v>
      </c>
      <c r="G251" s="156">
        <f>'Прил 1 (2013 рус)'!G251</f>
        <v>0</v>
      </c>
    </row>
    <row r="252" spans="1:7" ht="15.75" customHeight="1" hidden="1">
      <c r="A252" s="16"/>
      <c r="B252" s="17"/>
      <c r="C252" s="18"/>
      <c r="D252" s="15"/>
      <c r="E252" s="15"/>
      <c r="F252" s="1" t="s">
        <v>277</v>
      </c>
      <c r="G252" s="156">
        <f>'Прил 1 (2013 рус)'!G252</f>
        <v>0</v>
      </c>
    </row>
    <row r="253" spans="1:7" ht="34.5" customHeight="1">
      <c r="A253" s="16"/>
      <c r="B253" s="17"/>
      <c r="C253" s="18"/>
      <c r="D253" s="15">
        <v>41</v>
      </c>
      <c r="E253" s="15"/>
      <c r="F253" s="1" t="s">
        <v>503</v>
      </c>
      <c r="G253" s="156">
        <f>SUM(G254:G255)</f>
        <v>15140</v>
      </c>
    </row>
    <row r="254" spans="1:7" ht="15.75" customHeight="1" hidden="1">
      <c r="A254" s="16"/>
      <c r="B254" s="17"/>
      <c r="C254" s="18"/>
      <c r="D254" s="15"/>
      <c r="E254" s="15"/>
      <c r="F254" s="260" t="s">
        <v>488</v>
      </c>
      <c r="G254" s="156">
        <f>'Прил 1 (2013 рус)'!G254</f>
        <v>0</v>
      </c>
    </row>
    <row r="255" spans="1:7" ht="15.75" customHeight="1" hidden="1">
      <c r="A255" s="16"/>
      <c r="B255" s="17"/>
      <c r="C255" s="18"/>
      <c r="D255" s="15"/>
      <c r="E255" s="15"/>
      <c r="F255" s="259" t="s">
        <v>277</v>
      </c>
      <c r="G255" s="156">
        <f>'Прил 1 (2013 рус)'!G255</f>
        <v>15140</v>
      </c>
    </row>
    <row r="256" spans="1:7" ht="20.25" customHeight="1">
      <c r="A256" s="16"/>
      <c r="B256" s="17"/>
      <c r="C256" s="18">
        <v>464</v>
      </c>
      <c r="D256" s="15"/>
      <c r="E256" s="15"/>
      <c r="F256" s="1" t="s">
        <v>119</v>
      </c>
      <c r="G256" s="156">
        <f>SUM(G257)</f>
        <v>15096</v>
      </c>
    </row>
    <row r="257" spans="1:7" ht="36.75" customHeight="1">
      <c r="A257" s="16"/>
      <c r="B257" s="17"/>
      <c r="C257" s="18"/>
      <c r="D257" s="15">
        <v>26</v>
      </c>
      <c r="E257" s="15"/>
      <c r="F257" s="1" t="s">
        <v>501</v>
      </c>
      <c r="G257" s="156">
        <f>SUM(G258:G259)</f>
        <v>15096</v>
      </c>
    </row>
    <row r="258" spans="1:7" ht="15.75" customHeight="1" hidden="1">
      <c r="A258" s="16"/>
      <c r="B258" s="17"/>
      <c r="C258" s="18"/>
      <c r="D258" s="15"/>
      <c r="E258" s="15"/>
      <c r="F258" s="260" t="s">
        <v>488</v>
      </c>
      <c r="G258" s="156">
        <f>'Прил 1 (2013 рус)'!G258</f>
        <v>0</v>
      </c>
    </row>
    <row r="259" spans="1:7" ht="15.75" customHeight="1" hidden="1">
      <c r="A259" s="16"/>
      <c r="B259" s="17"/>
      <c r="C259" s="18"/>
      <c r="D259" s="15"/>
      <c r="E259" s="15"/>
      <c r="F259" s="259" t="s">
        <v>277</v>
      </c>
      <c r="G259" s="156">
        <f>'Прил 1 (2013 рус)'!G259</f>
        <v>15096</v>
      </c>
    </row>
    <row r="260" spans="1:7" ht="15.75">
      <c r="A260" s="16"/>
      <c r="B260" s="17"/>
      <c r="C260" s="18">
        <v>467</v>
      </c>
      <c r="D260" s="15"/>
      <c r="E260" s="15"/>
      <c r="F260" s="2" t="s">
        <v>401</v>
      </c>
      <c r="G260" s="156">
        <f>SUM(G261+G265)</f>
        <v>3954373</v>
      </c>
    </row>
    <row r="261" spans="1:7" ht="31.5">
      <c r="A261" s="16"/>
      <c r="B261" s="17"/>
      <c r="C261" s="18"/>
      <c r="D261" s="15">
        <v>3</v>
      </c>
      <c r="E261" s="15"/>
      <c r="F261" s="1" t="s">
        <v>109</v>
      </c>
      <c r="G261" s="156">
        <f>SUM(G262:G264)</f>
        <v>2573519</v>
      </c>
    </row>
    <row r="262" spans="1:7" ht="15.75" hidden="1">
      <c r="A262" s="16"/>
      <c r="B262" s="17"/>
      <c r="C262" s="18"/>
      <c r="D262" s="15"/>
      <c r="E262" s="15"/>
      <c r="F262" s="1" t="s">
        <v>372</v>
      </c>
      <c r="G262" s="156">
        <f>'Прил 1 (2013 рус)'!G262</f>
        <v>930617</v>
      </c>
    </row>
    <row r="263" spans="1:7" ht="15.75" hidden="1">
      <c r="A263" s="16"/>
      <c r="B263" s="17"/>
      <c r="C263" s="18"/>
      <c r="D263" s="15"/>
      <c r="E263" s="15"/>
      <c r="F263" s="2" t="s">
        <v>278</v>
      </c>
      <c r="G263" s="156">
        <f>'Прил 1 (2013 рус)'!G263</f>
        <v>1565000</v>
      </c>
    </row>
    <row r="264" spans="1:7" ht="15.75" hidden="1">
      <c r="A264" s="16"/>
      <c r="B264" s="17"/>
      <c r="C264" s="18"/>
      <c r="D264" s="15"/>
      <c r="E264" s="15"/>
      <c r="F264" s="1" t="s">
        <v>277</v>
      </c>
      <c r="G264" s="156">
        <f>'Прил 1 (2013 рус)'!G264</f>
        <v>77902</v>
      </c>
    </row>
    <row r="265" spans="1:7" ht="31.5">
      <c r="A265" s="16"/>
      <c r="B265" s="17"/>
      <c r="C265" s="18"/>
      <c r="D265" s="15">
        <v>4</v>
      </c>
      <c r="E265" s="15"/>
      <c r="F265" s="1" t="s">
        <v>111</v>
      </c>
      <c r="G265" s="156">
        <f>SUM(G266:G267)</f>
        <v>1380854</v>
      </c>
    </row>
    <row r="266" spans="1:7" ht="15.75" hidden="1">
      <c r="A266" s="16"/>
      <c r="B266" s="17"/>
      <c r="C266" s="18"/>
      <c r="D266" s="15"/>
      <c r="E266" s="15"/>
      <c r="F266" s="1" t="s">
        <v>372</v>
      </c>
      <c r="G266" s="156">
        <f>'Прил 1 (2013 рус)'!G266</f>
        <v>1373647</v>
      </c>
    </row>
    <row r="267" spans="1:7" ht="15.75" hidden="1">
      <c r="A267" s="16"/>
      <c r="B267" s="17"/>
      <c r="C267" s="18"/>
      <c r="D267" s="15"/>
      <c r="E267" s="15"/>
      <c r="F267" s="1" t="s">
        <v>277</v>
      </c>
      <c r="G267" s="156">
        <f>'Прил 1 (2013 рус)'!G267</f>
        <v>7207</v>
      </c>
    </row>
    <row r="268" spans="1:7" ht="15.75">
      <c r="A268" s="16"/>
      <c r="B268" s="17"/>
      <c r="C268" s="18">
        <v>479</v>
      </c>
      <c r="D268" s="15"/>
      <c r="E268" s="15"/>
      <c r="F268" s="1" t="s">
        <v>491</v>
      </c>
      <c r="G268" s="156">
        <f>SUM(G269)</f>
        <v>5976</v>
      </c>
    </row>
    <row r="269" spans="1:7" ht="31.5">
      <c r="A269" s="16"/>
      <c r="B269" s="17"/>
      <c r="C269" s="18"/>
      <c r="D269" s="15">
        <v>1</v>
      </c>
      <c r="E269" s="15"/>
      <c r="F269" s="1" t="s">
        <v>492</v>
      </c>
      <c r="G269" s="156">
        <f>SUM('Прил 1 (2013 рус)'!G269)</f>
        <v>5976</v>
      </c>
    </row>
    <row r="270" spans="1:7" ht="21" customHeight="1">
      <c r="A270" s="16"/>
      <c r="B270" s="17">
        <v>2</v>
      </c>
      <c r="C270" s="18"/>
      <c r="D270" s="15"/>
      <c r="E270" s="15"/>
      <c r="F270" s="2" t="s">
        <v>23</v>
      </c>
      <c r="G270" s="156">
        <f>G271+G279</f>
        <v>2556574</v>
      </c>
    </row>
    <row r="271" spans="1:7" ht="36" customHeight="1">
      <c r="A271" s="16"/>
      <c r="B271" s="17"/>
      <c r="C271" s="18">
        <v>458</v>
      </c>
      <c r="D271" s="15"/>
      <c r="E271" s="15"/>
      <c r="F271" s="72" t="s">
        <v>363</v>
      </c>
      <c r="G271" s="156">
        <f>G272+G273+G276</f>
        <v>1581615</v>
      </c>
    </row>
    <row r="272" spans="1:7" ht="17.25" customHeight="1">
      <c r="A272" s="16"/>
      <c r="B272" s="17"/>
      <c r="C272" s="18"/>
      <c r="D272" s="15">
        <v>12</v>
      </c>
      <c r="E272" s="15"/>
      <c r="F272" s="2" t="s">
        <v>454</v>
      </c>
      <c r="G272" s="156">
        <f>SUM('Прил 1 (2013 рус)'!G272)</f>
        <v>0</v>
      </c>
    </row>
    <row r="273" spans="1:7" ht="17.25" customHeight="1">
      <c r="A273" s="16"/>
      <c r="B273" s="17"/>
      <c r="C273" s="18"/>
      <c r="D273" s="15">
        <v>28</v>
      </c>
      <c r="E273" s="15"/>
      <c r="F273" s="2" t="s">
        <v>455</v>
      </c>
      <c r="G273" s="156">
        <f>G274+G275</f>
        <v>965997</v>
      </c>
    </row>
    <row r="274" spans="1:7" ht="15.75" hidden="1">
      <c r="A274" s="16"/>
      <c r="B274" s="17"/>
      <c r="C274" s="18"/>
      <c r="D274" s="15"/>
      <c r="E274" s="15"/>
      <c r="F274" s="1" t="s">
        <v>372</v>
      </c>
      <c r="G274" s="156">
        <f>'Прил 1 (2013 рус)'!G274</f>
        <v>786437</v>
      </c>
    </row>
    <row r="275" spans="1:7" ht="15.75" hidden="1">
      <c r="A275" s="16"/>
      <c r="B275" s="17"/>
      <c r="C275" s="18"/>
      <c r="D275" s="15"/>
      <c r="E275" s="15"/>
      <c r="F275" s="1" t="s">
        <v>277</v>
      </c>
      <c r="G275" s="156">
        <f>'Прил 1 (2013 рус)'!G275</f>
        <v>179560</v>
      </c>
    </row>
    <row r="276" spans="1:7" ht="15.75">
      <c r="A276" s="16"/>
      <c r="B276" s="17"/>
      <c r="C276" s="18"/>
      <c r="D276" s="15">
        <v>29</v>
      </c>
      <c r="E276" s="15"/>
      <c r="F276" s="2" t="s">
        <v>456</v>
      </c>
      <c r="G276" s="156">
        <f>G277+G278</f>
        <v>615618</v>
      </c>
    </row>
    <row r="277" spans="1:7" ht="15.75" hidden="1">
      <c r="A277" s="16"/>
      <c r="B277" s="17"/>
      <c r="C277" s="18"/>
      <c r="D277" s="15"/>
      <c r="E277" s="15"/>
      <c r="F277" s="1" t="s">
        <v>372</v>
      </c>
      <c r="G277" s="156">
        <f>'Прил 1 (2013 рус)'!G277</f>
        <v>615266</v>
      </c>
    </row>
    <row r="278" spans="1:7" ht="15.75" hidden="1">
      <c r="A278" s="16"/>
      <c r="B278" s="17"/>
      <c r="C278" s="18"/>
      <c r="D278" s="15"/>
      <c r="E278" s="15"/>
      <c r="F278" s="1" t="s">
        <v>277</v>
      </c>
      <c r="G278" s="156">
        <f>'Прил 1 (2013 рус)'!G278</f>
        <v>352</v>
      </c>
    </row>
    <row r="279" spans="1:7" ht="17.25" customHeight="1">
      <c r="A279" s="16"/>
      <c r="B279" s="17"/>
      <c r="C279" s="18">
        <v>467</v>
      </c>
      <c r="D279" s="15"/>
      <c r="E279" s="15"/>
      <c r="F279" s="2" t="s">
        <v>401</v>
      </c>
      <c r="G279" s="156">
        <f>G280+G283</f>
        <v>974959</v>
      </c>
    </row>
    <row r="280" spans="1:7" ht="15.75">
      <c r="A280" s="16"/>
      <c r="B280" s="17"/>
      <c r="C280" s="18"/>
      <c r="D280" s="15">
        <v>5</v>
      </c>
      <c r="E280" s="15"/>
      <c r="F280" s="2" t="s">
        <v>455</v>
      </c>
      <c r="G280" s="156">
        <f>G281+G282</f>
        <v>12735</v>
      </c>
    </row>
    <row r="281" spans="1:7" ht="15.75" hidden="1">
      <c r="A281" s="16"/>
      <c r="B281" s="17"/>
      <c r="C281" s="18"/>
      <c r="D281" s="15"/>
      <c r="E281" s="15"/>
      <c r="F281" s="1" t="s">
        <v>372</v>
      </c>
      <c r="G281" s="156">
        <f>'Прил 1 (2013 рус)'!G281</f>
        <v>0</v>
      </c>
    </row>
    <row r="282" spans="1:7" ht="15.75" hidden="1">
      <c r="A282" s="16"/>
      <c r="B282" s="17"/>
      <c r="C282" s="18"/>
      <c r="D282" s="15"/>
      <c r="E282" s="15"/>
      <c r="F282" s="1" t="s">
        <v>277</v>
      </c>
      <c r="G282" s="156">
        <f>'Прил 1 (2013 рус)'!G282</f>
        <v>12735</v>
      </c>
    </row>
    <row r="283" spans="1:7" ht="15.75">
      <c r="A283" s="16"/>
      <c r="B283" s="17"/>
      <c r="C283" s="18"/>
      <c r="D283" s="15">
        <v>6</v>
      </c>
      <c r="E283" s="15"/>
      <c r="F283" s="2" t="s">
        <v>114</v>
      </c>
      <c r="G283" s="156">
        <f>SUM(G284:G285)</f>
        <v>962224</v>
      </c>
    </row>
    <row r="284" spans="1:7" ht="15.75" hidden="1">
      <c r="A284" s="16"/>
      <c r="B284" s="17"/>
      <c r="C284" s="18"/>
      <c r="D284" s="15"/>
      <c r="E284" s="15"/>
      <c r="F284" s="1" t="s">
        <v>372</v>
      </c>
      <c r="G284" s="156">
        <f>SUM('Прил 1 (2013 рус)'!G284)</f>
        <v>746504</v>
      </c>
    </row>
    <row r="285" spans="1:7" ht="15.75" hidden="1">
      <c r="A285" s="16"/>
      <c r="B285" s="17"/>
      <c r="C285" s="18"/>
      <c r="D285" s="15"/>
      <c r="E285" s="15"/>
      <c r="F285" s="1" t="s">
        <v>277</v>
      </c>
      <c r="G285" s="156">
        <f>SUM('Прил 1 (2013 рус)'!G285)</f>
        <v>215720</v>
      </c>
    </row>
    <row r="286" spans="1:7" ht="15.75">
      <c r="A286" s="16"/>
      <c r="B286" s="17">
        <v>3</v>
      </c>
      <c r="C286" s="18"/>
      <c r="D286" s="15"/>
      <c r="E286" s="15"/>
      <c r="F286" s="2" t="s">
        <v>457</v>
      </c>
      <c r="G286" s="156">
        <f>G287+G292</f>
        <v>1831699</v>
      </c>
    </row>
    <row r="287" spans="1:7" ht="31.5" customHeight="1">
      <c r="A287" s="16"/>
      <c r="B287" s="17"/>
      <c r="C287" s="18">
        <v>458</v>
      </c>
      <c r="D287" s="15"/>
      <c r="E287" s="15"/>
      <c r="F287" s="72" t="s">
        <v>363</v>
      </c>
      <c r="G287" s="156">
        <f>SUM(G288:G291)</f>
        <v>1485849</v>
      </c>
    </row>
    <row r="288" spans="1:7" ht="15.75">
      <c r="A288" s="16"/>
      <c r="B288" s="17"/>
      <c r="C288" s="18"/>
      <c r="D288" s="15">
        <v>15</v>
      </c>
      <c r="E288" s="15"/>
      <c r="F288" s="2" t="s">
        <v>458</v>
      </c>
      <c r="G288" s="156">
        <f>'Прил 1 (2013 рус)'!G288</f>
        <v>230230</v>
      </c>
    </row>
    <row r="289" spans="1:7" ht="18.75" customHeight="1">
      <c r="A289" s="16"/>
      <c r="B289" s="17"/>
      <c r="C289" s="18"/>
      <c r="D289" s="15">
        <v>16</v>
      </c>
      <c r="E289" s="15"/>
      <c r="F289" s="2" t="s">
        <v>30</v>
      </c>
      <c r="G289" s="156">
        <f>'Прил 1 (2013 рус)'!G289</f>
        <v>1186305</v>
      </c>
    </row>
    <row r="290" spans="1:7" ht="18" customHeight="1">
      <c r="A290" s="16"/>
      <c r="B290" s="17"/>
      <c r="C290" s="18"/>
      <c r="D290" s="15">
        <v>17</v>
      </c>
      <c r="E290" s="15"/>
      <c r="F290" s="2" t="s">
        <v>32</v>
      </c>
      <c r="G290" s="156">
        <f>'Прил 1 (2013 рус)'!G290</f>
        <v>2195</v>
      </c>
    </row>
    <row r="291" spans="1:7" ht="17.25" customHeight="1">
      <c r="A291" s="16"/>
      <c r="B291" s="17"/>
      <c r="C291" s="18"/>
      <c r="D291" s="15">
        <v>18</v>
      </c>
      <c r="E291" s="15"/>
      <c r="F291" s="2" t="s">
        <v>33</v>
      </c>
      <c r="G291" s="156">
        <f>'Прил 1 (2013 рус)'!G291</f>
        <v>67119</v>
      </c>
    </row>
    <row r="292" spans="1:7" ht="18.75" customHeight="1">
      <c r="A292" s="16"/>
      <c r="B292" s="17"/>
      <c r="C292" s="18">
        <v>467</v>
      </c>
      <c r="D292" s="15"/>
      <c r="E292" s="15"/>
      <c r="F292" s="2" t="s">
        <v>401</v>
      </c>
      <c r="G292" s="156">
        <f>SUM(G293)</f>
        <v>345850</v>
      </c>
    </row>
    <row r="293" spans="1:7" ht="16.5" thickBot="1">
      <c r="A293" s="120"/>
      <c r="B293" s="17"/>
      <c r="C293" s="121"/>
      <c r="D293" s="122">
        <v>7</v>
      </c>
      <c r="E293" s="122"/>
      <c r="F293" s="100" t="s">
        <v>459</v>
      </c>
      <c r="G293" s="187">
        <f>G294+G295</f>
        <v>345850</v>
      </c>
    </row>
    <row r="294" spans="1:7" ht="15.75" hidden="1">
      <c r="A294" s="233"/>
      <c r="B294" s="234"/>
      <c r="C294" s="92"/>
      <c r="D294" s="93"/>
      <c r="E294" s="113"/>
      <c r="F294" s="67" t="s">
        <v>372</v>
      </c>
      <c r="G294" s="178">
        <f>'Прил 1 (2013 рус)'!G294</f>
        <v>0</v>
      </c>
    </row>
    <row r="295" spans="1:7" ht="16.5" hidden="1" thickBot="1">
      <c r="A295" s="253"/>
      <c r="B295" s="212"/>
      <c r="C295" s="213"/>
      <c r="D295" s="215"/>
      <c r="E295" s="29"/>
      <c r="F295" s="125" t="s">
        <v>277</v>
      </c>
      <c r="G295" s="183">
        <f>'Прил 1 (2013 рус)'!G295</f>
        <v>345850</v>
      </c>
    </row>
    <row r="296" spans="1:7" ht="23.25" customHeight="1" thickBot="1">
      <c r="A296" s="108">
        <v>8</v>
      </c>
      <c r="B296" s="63"/>
      <c r="C296" s="109"/>
      <c r="D296" s="110"/>
      <c r="E296" s="176"/>
      <c r="F296" s="177" t="s">
        <v>34</v>
      </c>
      <c r="G296" s="151">
        <f>G297+G305+G314+G321</f>
        <v>637670</v>
      </c>
    </row>
    <row r="297" spans="1:7" ht="15.75">
      <c r="A297" s="19"/>
      <c r="B297" s="20">
        <v>1</v>
      </c>
      <c r="C297" s="21"/>
      <c r="D297" s="22"/>
      <c r="E297" s="22"/>
      <c r="F297" s="165" t="s">
        <v>35</v>
      </c>
      <c r="G297" s="154">
        <f>G298+G301</f>
        <v>285077</v>
      </c>
    </row>
    <row r="298" spans="1:7" ht="17.25" customHeight="1">
      <c r="A298" s="16"/>
      <c r="B298" s="17"/>
      <c r="C298" s="18">
        <v>455</v>
      </c>
      <c r="D298" s="15"/>
      <c r="E298" s="15"/>
      <c r="F298" s="1" t="s">
        <v>542</v>
      </c>
      <c r="G298" s="156">
        <f>G299+G300</f>
        <v>284957</v>
      </c>
    </row>
    <row r="299" spans="1:7" ht="15.75">
      <c r="A299" s="16"/>
      <c r="B299" s="17"/>
      <c r="C299" s="18"/>
      <c r="D299" s="15">
        <v>3</v>
      </c>
      <c r="E299" s="15"/>
      <c r="F299" s="2" t="s">
        <v>36</v>
      </c>
      <c r="G299" s="156">
        <f>'Прил 1 (2013 рус)'!G299</f>
        <v>284957</v>
      </c>
    </row>
    <row r="300" spans="1:7" ht="33" customHeight="1">
      <c r="A300" s="16"/>
      <c r="B300" s="17"/>
      <c r="C300" s="18"/>
      <c r="D300" s="15">
        <v>9</v>
      </c>
      <c r="E300" s="15"/>
      <c r="F300" s="2" t="s">
        <v>41</v>
      </c>
      <c r="G300" s="156">
        <f>'Прил 1 (2013 рус)'!G300</f>
        <v>0</v>
      </c>
    </row>
    <row r="301" spans="1:7" ht="15.75">
      <c r="A301" s="16"/>
      <c r="B301" s="17"/>
      <c r="C301" s="18">
        <v>467</v>
      </c>
      <c r="D301" s="15"/>
      <c r="E301" s="15"/>
      <c r="F301" s="2" t="s">
        <v>401</v>
      </c>
      <c r="G301" s="156">
        <f>G302</f>
        <v>120</v>
      </c>
    </row>
    <row r="302" spans="1:7" ht="18.75" customHeight="1">
      <c r="A302" s="16"/>
      <c r="B302" s="17"/>
      <c r="C302" s="18"/>
      <c r="D302" s="15">
        <v>11</v>
      </c>
      <c r="E302" s="15"/>
      <c r="F302" s="2" t="s">
        <v>403</v>
      </c>
      <c r="G302" s="156">
        <f>G303+G304</f>
        <v>120</v>
      </c>
    </row>
    <row r="303" spans="1:7" ht="15.75" hidden="1">
      <c r="A303" s="16"/>
      <c r="B303" s="17"/>
      <c r="C303" s="18"/>
      <c r="D303" s="15"/>
      <c r="E303" s="15"/>
      <c r="F303" s="1" t="s">
        <v>372</v>
      </c>
      <c r="G303" s="156">
        <f>'Прил 1 (2013 рус)'!G303</f>
        <v>0</v>
      </c>
    </row>
    <row r="304" spans="1:7" ht="15.75" hidden="1">
      <c r="A304" s="16"/>
      <c r="B304" s="17"/>
      <c r="C304" s="18"/>
      <c r="D304" s="15"/>
      <c r="E304" s="15"/>
      <c r="F304" s="1" t="s">
        <v>277</v>
      </c>
      <c r="G304" s="156">
        <f>'Прил 1 (2013 рус)'!G304</f>
        <v>120</v>
      </c>
    </row>
    <row r="305" spans="1:7" ht="15.75">
      <c r="A305" s="16"/>
      <c r="B305" s="17">
        <v>2</v>
      </c>
      <c r="C305" s="18"/>
      <c r="D305" s="15"/>
      <c r="E305" s="15"/>
      <c r="F305" s="2" t="s">
        <v>219</v>
      </c>
      <c r="G305" s="156">
        <f>G306+G310</f>
        <v>200192</v>
      </c>
    </row>
    <row r="306" spans="1:7" ht="15.75" customHeight="1">
      <c r="A306" s="16"/>
      <c r="B306" s="17"/>
      <c r="C306" s="18">
        <v>465</v>
      </c>
      <c r="D306" s="15"/>
      <c r="E306" s="15"/>
      <c r="F306" s="2" t="s">
        <v>546</v>
      </c>
      <c r="G306" s="156">
        <f>SUM(G307:G309)</f>
        <v>65882</v>
      </c>
    </row>
    <row r="307" spans="1:7" ht="18.75" customHeight="1">
      <c r="A307" s="16"/>
      <c r="B307" s="17"/>
      <c r="C307" s="18"/>
      <c r="D307" s="15">
        <v>5</v>
      </c>
      <c r="E307" s="15"/>
      <c r="F307" s="2" t="s">
        <v>37</v>
      </c>
      <c r="G307" s="156">
        <f>'Прил 1 (2013 рус)'!G307</f>
        <v>29377</v>
      </c>
    </row>
    <row r="308" spans="1:7" ht="15.75" customHeight="1">
      <c r="A308" s="16"/>
      <c r="B308" s="17"/>
      <c r="C308" s="18"/>
      <c r="D308" s="15">
        <v>6</v>
      </c>
      <c r="E308" s="15"/>
      <c r="F308" s="2" t="s">
        <v>42</v>
      </c>
      <c r="G308" s="156">
        <f>'Прил 1 (2013 рус)'!G308</f>
        <v>21341</v>
      </c>
    </row>
    <row r="309" spans="1:7" ht="47.25" customHeight="1">
      <c r="A309" s="16"/>
      <c r="B309" s="17"/>
      <c r="C309" s="18"/>
      <c r="D309" s="15">
        <v>7</v>
      </c>
      <c r="E309" s="15"/>
      <c r="F309" s="2" t="s">
        <v>460</v>
      </c>
      <c r="G309" s="156">
        <f>'Прил 1 (2013 рус)'!G309</f>
        <v>15164</v>
      </c>
    </row>
    <row r="310" spans="1:7" ht="15.75" customHeight="1">
      <c r="A310" s="16"/>
      <c r="B310" s="17"/>
      <c r="C310" s="18">
        <v>467</v>
      </c>
      <c r="D310" s="15"/>
      <c r="E310" s="15"/>
      <c r="F310" s="2" t="s">
        <v>401</v>
      </c>
      <c r="G310" s="156">
        <f>SUM(G311)</f>
        <v>134310</v>
      </c>
    </row>
    <row r="311" spans="1:7" ht="15.75" customHeight="1">
      <c r="A311" s="16"/>
      <c r="B311" s="17"/>
      <c r="C311" s="18"/>
      <c r="D311" s="15">
        <v>8</v>
      </c>
      <c r="E311" s="15"/>
      <c r="F311" s="2" t="s">
        <v>317</v>
      </c>
      <c r="G311" s="156">
        <f>G312+G313</f>
        <v>134310</v>
      </c>
    </row>
    <row r="312" spans="1:7" ht="15.75" customHeight="1" hidden="1">
      <c r="A312" s="16"/>
      <c r="B312" s="17"/>
      <c r="C312" s="18"/>
      <c r="D312" s="15"/>
      <c r="E312" s="15"/>
      <c r="F312" s="1" t="s">
        <v>372</v>
      </c>
      <c r="G312" s="156">
        <f>'Прил 1 (2013 рус)'!G312</f>
        <v>0</v>
      </c>
    </row>
    <row r="313" spans="1:7" ht="15.75" customHeight="1" hidden="1">
      <c r="A313" s="16"/>
      <c r="B313" s="17"/>
      <c r="C313" s="18"/>
      <c r="D313" s="15"/>
      <c r="E313" s="15"/>
      <c r="F313" s="1" t="s">
        <v>277</v>
      </c>
      <c r="G313" s="156">
        <f>'Прил 1 (2013 рус)'!G313</f>
        <v>134310</v>
      </c>
    </row>
    <row r="314" spans="1:7" ht="18" customHeight="1">
      <c r="A314" s="16"/>
      <c r="B314" s="17">
        <v>3</v>
      </c>
      <c r="C314" s="18"/>
      <c r="D314" s="15"/>
      <c r="E314" s="15"/>
      <c r="F314" s="95" t="s">
        <v>43</v>
      </c>
      <c r="G314" s="156">
        <f>G315+G318</f>
        <v>111286</v>
      </c>
    </row>
    <row r="315" spans="1:7" ht="15.75" customHeight="1">
      <c r="A315" s="16"/>
      <c r="B315" s="17"/>
      <c r="C315" s="18">
        <v>455</v>
      </c>
      <c r="D315" s="15"/>
      <c r="E315" s="15"/>
      <c r="F315" s="1" t="s">
        <v>542</v>
      </c>
      <c r="G315" s="156">
        <f>G316+G317</f>
        <v>81985</v>
      </c>
    </row>
    <row r="316" spans="1:7" ht="15.75">
      <c r="A316" s="16"/>
      <c r="B316" s="17"/>
      <c r="C316" s="18"/>
      <c r="D316" s="15">
        <v>6</v>
      </c>
      <c r="E316" s="15"/>
      <c r="F316" s="2" t="s">
        <v>672</v>
      </c>
      <c r="G316" s="156">
        <f>'Прил 1 (2013 рус)'!G316</f>
        <v>79589</v>
      </c>
    </row>
    <row r="317" spans="1:7" ht="15.75" customHeight="1">
      <c r="A317" s="16"/>
      <c r="B317" s="17"/>
      <c r="C317" s="18"/>
      <c r="D317" s="15">
        <v>7</v>
      </c>
      <c r="E317" s="15"/>
      <c r="F317" s="95" t="s">
        <v>579</v>
      </c>
      <c r="G317" s="156">
        <f>'Прил 1 (2013 рус)'!G317</f>
        <v>2396</v>
      </c>
    </row>
    <row r="318" spans="1:7" ht="17.25" customHeight="1">
      <c r="A318" s="16"/>
      <c r="B318" s="17"/>
      <c r="C318" s="18">
        <v>456</v>
      </c>
      <c r="D318" s="15"/>
      <c r="E318" s="15"/>
      <c r="F318" s="95" t="s">
        <v>543</v>
      </c>
      <c r="G318" s="156">
        <f>G319+G320</f>
        <v>29301</v>
      </c>
    </row>
    <row r="319" spans="1:7" ht="33.75" customHeight="1">
      <c r="A319" s="16"/>
      <c r="B319" s="17"/>
      <c r="C319" s="18"/>
      <c r="D319" s="15">
        <v>2</v>
      </c>
      <c r="E319" s="15"/>
      <c r="F319" s="1" t="s">
        <v>222</v>
      </c>
      <c r="G319" s="156">
        <f>'Прил 1 (2013 рус)'!G319</f>
        <v>19211</v>
      </c>
    </row>
    <row r="320" spans="1:7" ht="32.25" customHeight="1">
      <c r="A320" s="16"/>
      <c r="B320" s="17"/>
      <c r="C320" s="18"/>
      <c r="D320" s="15">
        <v>5</v>
      </c>
      <c r="E320" s="15"/>
      <c r="F320" s="1" t="s">
        <v>125</v>
      </c>
      <c r="G320" s="156">
        <f>'Прил 1 (2013 рус)'!G320</f>
        <v>10090</v>
      </c>
    </row>
    <row r="321" spans="1:7" ht="33.75" customHeight="1">
      <c r="A321" s="16"/>
      <c r="B321" s="17">
        <v>9</v>
      </c>
      <c r="C321" s="18"/>
      <c r="D321" s="15"/>
      <c r="E321" s="15"/>
      <c r="F321" s="1" t="s">
        <v>309</v>
      </c>
      <c r="G321" s="156">
        <f>G322+G325+G329</f>
        <v>41115</v>
      </c>
    </row>
    <row r="322" spans="1:7" ht="18.75" customHeight="1">
      <c r="A322" s="16"/>
      <c r="B322" s="17"/>
      <c r="C322" s="18">
        <v>455</v>
      </c>
      <c r="D322" s="15"/>
      <c r="E322" s="15"/>
      <c r="F322" s="1" t="s">
        <v>542</v>
      </c>
      <c r="G322" s="156">
        <f>G323+G324</f>
        <v>11226</v>
      </c>
    </row>
    <row r="323" spans="1:7" ht="36" customHeight="1">
      <c r="A323" s="16"/>
      <c r="B323" s="17"/>
      <c r="C323" s="18"/>
      <c r="D323" s="15">
        <v>1</v>
      </c>
      <c r="E323" s="15"/>
      <c r="F323" s="1" t="s">
        <v>344</v>
      </c>
      <c r="G323" s="156">
        <f>'Прил 1 (2013 рус)'!G323</f>
        <v>11226</v>
      </c>
    </row>
    <row r="324" spans="1:7" ht="20.25" customHeight="1">
      <c r="A324" s="16"/>
      <c r="B324" s="17"/>
      <c r="C324" s="18"/>
      <c r="D324" s="15">
        <v>10</v>
      </c>
      <c r="E324" s="15"/>
      <c r="F324" s="1" t="s">
        <v>104</v>
      </c>
      <c r="G324" s="156">
        <f>'Прил 1 (2013 рус)'!G324</f>
        <v>0</v>
      </c>
    </row>
    <row r="325" spans="1:7" ht="18" customHeight="1">
      <c r="A325" s="16"/>
      <c r="B325" s="17"/>
      <c r="C325" s="18">
        <v>456</v>
      </c>
      <c r="D325" s="15"/>
      <c r="E325" s="15"/>
      <c r="F325" s="95" t="s">
        <v>543</v>
      </c>
      <c r="G325" s="156">
        <f>SUM(G326:G328)</f>
        <v>22874</v>
      </c>
    </row>
    <row r="326" spans="1:7" ht="48.75" customHeight="1">
      <c r="A326" s="16"/>
      <c r="B326" s="17"/>
      <c r="C326" s="18"/>
      <c r="D326" s="15">
        <v>1</v>
      </c>
      <c r="E326" s="15"/>
      <c r="F326" s="1" t="s">
        <v>223</v>
      </c>
      <c r="G326" s="156">
        <f>'Прил 1 (2013 рус)'!G326</f>
        <v>17890</v>
      </c>
    </row>
    <row r="327" spans="1:7" ht="15.75">
      <c r="A327" s="16"/>
      <c r="B327" s="17"/>
      <c r="C327" s="18"/>
      <c r="D327" s="15">
        <v>3</v>
      </c>
      <c r="E327" s="15"/>
      <c r="F327" s="2" t="s">
        <v>461</v>
      </c>
      <c r="G327" s="156">
        <f>'Прил 1 (2013 рус)'!G327</f>
        <v>4984</v>
      </c>
    </row>
    <row r="328" spans="1:7" ht="19.5" customHeight="1">
      <c r="A328" s="16"/>
      <c r="B328" s="17"/>
      <c r="C328" s="18"/>
      <c r="D328" s="15">
        <v>6</v>
      </c>
      <c r="E328" s="15"/>
      <c r="F328" s="1" t="s">
        <v>104</v>
      </c>
      <c r="G328" s="156">
        <f>'Прил 1 (2013 рус)'!G328</f>
        <v>0</v>
      </c>
    </row>
    <row r="329" spans="1:7" ht="32.25" customHeight="1">
      <c r="A329" s="16"/>
      <c r="B329" s="17"/>
      <c r="C329" s="18">
        <v>465</v>
      </c>
      <c r="D329" s="15"/>
      <c r="E329" s="15"/>
      <c r="F329" s="95" t="s">
        <v>546</v>
      </c>
      <c r="G329" s="156">
        <f>SUM(G330:G331)</f>
        <v>7015</v>
      </c>
    </row>
    <row r="330" spans="1:7" ht="31.5" customHeight="1">
      <c r="A330" s="16"/>
      <c r="B330" s="17"/>
      <c r="C330" s="18"/>
      <c r="D330" s="15">
        <v>1</v>
      </c>
      <c r="E330" s="15"/>
      <c r="F330" s="1" t="s">
        <v>126</v>
      </c>
      <c r="G330" s="156">
        <f>'Прил 1 (2013 рус)'!G330</f>
        <v>7015</v>
      </c>
    </row>
    <row r="331" spans="1:7" ht="18.75" customHeight="1" thickBot="1">
      <c r="A331" s="26"/>
      <c r="B331" s="27"/>
      <c r="C331" s="28"/>
      <c r="D331" s="29">
        <v>4</v>
      </c>
      <c r="E331" s="29"/>
      <c r="F331" s="1" t="s">
        <v>104</v>
      </c>
      <c r="G331" s="183">
        <f>'Прил 1 (2013 рус)'!G331</f>
        <v>0</v>
      </c>
    </row>
    <row r="332" spans="1:7" ht="21" customHeight="1" thickBot="1">
      <c r="A332" s="108">
        <v>9</v>
      </c>
      <c r="B332" s="63"/>
      <c r="C332" s="109"/>
      <c r="D332" s="110"/>
      <c r="E332" s="176"/>
      <c r="F332" s="177" t="s">
        <v>412</v>
      </c>
      <c r="G332" s="232">
        <f>G333</f>
        <v>17926</v>
      </c>
    </row>
    <row r="333" spans="1:7" ht="21.75" customHeight="1">
      <c r="A333" s="19"/>
      <c r="B333" s="20">
        <v>9</v>
      </c>
      <c r="C333" s="21"/>
      <c r="D333" s="22"/>
      <c r="E333" s="153"/>
      <c r="F333" s="165" t="s">
        <v>681</v>
      </c>
      <c r="G333" s="154">
        <f>G334+G338</f>
        <v>17926</v>
      </c>
    </row>
    <row r="334" spans="1:7" ht="33.75" customHeight="1">
      <c r="A334" s="16"/>
      <c r="B334" s="17"/>
      <c r="C334" s="18">
        <v>458</v>
      </c>
      <c r="D334" s="15"/>
      <c r="E334" s="155"/>
      <c r="F334" s="1" t="s">
        <v>363</v>
      </c>
      <c r="G334" s="156">
        <f>G335</f>
        <v>17926</v>
      </c>
    </row>
    <row r="335" spans="1:7" ht="18" customHeight="1">
      <c r="A335" s="16"/>
      <c r="B335" s="17"/>
      <c r="C335" s="18"/>
      <c r="D335" s="15">
        <v>19</v>
      </c>
      <c r="E335" s="155"/>
      <c r="F335" s="95" t="s">
        <v>682</v>
      </c>
      <c r="G335" s="156">
        <f>G336+G337</f>
        <v>17926</v>
      </c>
    </row>
    <row r="336" spans="1:7" ht="15.75" customHeight="1" hidden="1">
      <c r="A336" s="16"/>
      <c r="B336" s="17"/>
      <c r="C336" s="18"/>
      <c r="D336" s="15"/>
      <c r="E336" s="155"/>
      <c r="F336" s="95" t="s">
        <v>372</v>
      </c>
      <c r="G336" s="156">
        <f>'Прил 1 (2013 рус)'!G336</f>
        <v>0</v>
      </c>
    </row>
    <row r="337" spans="1:7" ht="16.5" customHeight="1" hidden="1">
      <c r="A337" s="16"/>
      <c r="B337" s="17"/>
      <c r="C337" s="18"/>
      <c r="D337" s="15"/>
      <c r="E337" s="15"/>
      <c r="F337" s="95" t="s">
        <v>277</v>
      </c>
      <c r="G337" s="156">
        <f>'Прил 1 (2013 рус)'!G337</f>
        <v>17926</v>
      </c>
    </row>
    <row r="338" spans="1:7" ht="20.25" customHeight="1">
      <c r="A338" s="16"/>
      <c r="B338" s="17"/>
      <c r="C338" s="18">
        <v>467</v>
      </c>
      <c r="D338" s="15"/>
      <c r="E338" s="155"/>
      <c r="F338" s="2" t="s">
        <v>401</v>
      </c>
      <c r="G338" s="156">
        <f>G339</f>
        <v>0</v>
      </c>
    </row>
    <row r="339" spans="1:7" ht="16.5" thickBot="1">
      <c r="A339" s="16"/>
      <c r="B339" s="17"/>
      <c r="C339" s="18"/>
      <c r="D339" s="15">
        <v>9</v>
      </c>
      <c r="E339" s="185"/>
      <c r="F339" s="2" t="s">
        <v>682</v>
      </c>
      <c r="G339" s="156">
        <f>SUM(G340:G341)</f>
        <v>0</v>
      </c>
    </row>
    <row r="340" spans="1:7" ht="15.75" hidden="1">
      <c r="A340" s="111"/>
      <c r="B340" s="66"/>
      <c r="C340" s="112"/>
      <c r="D340" s="113"/>
      <c r="E340" s="159"/>
      <c r="F340" s="67" t="s">
        <v>372</v>
      </c>
      <c r="G340" s="178">
        <f>'Прил 1 (2013 рус)'!G340</f>
        <v>0</v>
      </c>
    </row>
    <row r="341" spans="1:7" ht="16.5" hidden="1" thickBot="1">
      <c r="A341" s="26"/>
      <c r="B341" s="27"/>
      <c r="C341" s="28"/>
      <c r="D341" s="29"/>
      <c r="E341" s="29"/>
      <c r="F341" s="125" t="s">
        <v>277</v>
      </c>
      <c r="G341" s="183">
        <f>'Прил 1 (2013 рус)'!G341</f>
        <v>0</v>
      </c>
    </row>
    <row r="342" spans="1:8" ht="33.75" customHeight="1" thickBot="1">
      <c r="A342" s="255">
        <v>10</v>
      </c>
      <c r="B342" s="63"/>
      <c r="C342" s="109"/>
      <c r="D342" s="110"/>
      <c r="E342" s="176"/>
      <c r="F342" s="177" t="s">
        <v>406</v>
      </c>
      <c r="G342" s="151">
        <f>G343+G362+G369</f>
        <v>56272</v>
      </c>
      <c r="H342" s="235"/>
    </row>
    <row r="343" spans="1:8" ht="21.75" customHeight="1">
      <c r="A343" s="19"/>
      <c r="B343" s="20">
        <v>1</v>
      </c>
      <c r="C343" s="21"/>
      <c r="D343" s="22"/>
      <c r="E343" s="153"/>
      <c r="F343" s="165" t="s">
        <v>407</v>
      </c>
      <c r="G343" s="154">
        <f>G344+G347+G349+G357</f>
        <v>33993</v>
      </c>
      <c r="H343" s="51"/>
    </row>
    <row r="344" spans="1:8" ht="18.75" customHeight="1">
      <c r="A344" s="16"/>
      <c r="B344" s="17"/>
      <c r="C344" s="18">
        <v>462</v>
      </c>
      <c r="D344" s="15"/>
      <c r="E344" s="155"/>
      <c r="F344" s="95" t="s">
        <v>661</v>
      </c>
      <c r="G344" s="156">
        <f>SUM(G345:G346)</f>
        <v>5031</v>
      </c>
      <c r="H344" s="51"/>
    </row>
    <row r="345" spans="1:8" ht="33" customHeight="1">
      <c r="A345" s="16"/>
      <c r="B345" s="17"/>
      <c r="C345" s="18"/>
      <c r="D345" s="15">
        <v>1</v>
      </c>
      <c r="E345" s="155"/>
      <c r="F345" s="1" t="s">
        <v>225</v>
      </c>
      <c r="G345" s="156">
        <f>'Прил 1 (2013 рус)'!G345</f>
        <v>5031</v>
      </c>
      <c r="H345" s="51"/>
    </row>
    <row r="346" spans="1:8" ht="18" customHeight="1">
      <c r="A346" s="16"/>
      <c r="B346" s="17"/>
      <c r="C346" s="18"/>
      <c r="D346" s="15">
        <v>6</v>
      </c>
      <c r="E346" s="15"/>
      <c r="F346" s="1" t="s">
        <v>104</v>
      </c>
      <c r="G346" s="156">
        <f>'Прил 1 (2013 рус)'!G346</f>
        <v>0</v>
      </c>
      <c r="H346" s="51"/>
    </row>
    <row r="347" spans="1:8" ht="18" customHeight="1">
      <c r="A347" s="16"/>
      <c r="B347" s="17"/>
      <c r="C347" s="18">
        <v>467</v>
      </c>
      <c r="D347" s="15"/>
      <c r="E347" s="155"/>
      <c r="F347" s="2" t="s">
        <v>401</v>
      </c>
      <c r="G347" s="156">
        <f>SUM(G348)</f>
        <v>0</v>
      </c>
      <c r="H347" s="51"/>
    </row>
    <row r="348" spans="1:8" ht="18" customHeight="1">
      <c r="A348" s="16"/>
      <c r="B348" s="17"/>
      <c r="C348" s="18"/>
      <c r="D348" s="15">
        <v>10</v>
      </c>
      <c r="E348" s="155"/>
      <c r="F348" s="2" t="s">
        <v>683</v>
      </c>
      <c r="G348" s="156">
        <f>'Прил 1 (2013 рус)'!G348</f>
        <v>0</v>
      </c>
      <c r="H348" s="51"/>
    </row>
    <row r="349" spans="1:8" ht="18" customHeight="1">
      <c r="A349" s="16"/>
      <c r="B349" s="17"/>
      <c r="C349" s="18">
        <v>473</v>
      </c>
      <c r="D349" s="15"/>
      <c r="E349" s="113"/>
      <c r="F349" s="236" t="s">
        <v>19</v>
      </c>
      <c r="G349" s="156">
        <f>SUM(G350:G356)</f>
        <v>14055</v>
      </c>
      <c r="H349" s="51"/>
    </row>
    <row r="350" spans="1:8" ht="30.75" customHeight="1">
      <c r="A350" s="16"/>
      <c r="B350" s="17"/>
      <c r="C350" s="18"/>
      <c r="D350" s="15">
        <v>1</v>
      </c>
      <c r="E350" s="155"/>
      <c r="F350" s="1" t="s">
        <v>20</v>
      </c>
      <c r="G350" s="156">
        <f>'Прил 1 (2013 рус)'!G350</f>
        <v>4549</v>
      </c>
      <c r="H350" s="51"/>
    </row>
    <row r="351" spans="1:8" ht="18.75" customHeight="1">
      <c r="A351" s="16"/>
      <c r="B351" s="17"/>
      <c r="C351" s="18"/>
      <c r="D351" s="15">
        <v>3</v>
      </c>
      <c r="E351" s="15"/>
      <c r="F351" s="1" t="s">
        <v>104</v>
      </c>
      <c r="G351" s="156">
        <f>'Прил 1 (2013 рус)'!G351</f>
        <v>0</v>
      </c>
      <c r="H351" s="51"/>
    </row>
    <row r="352" spans="1:8" ht="16.5" customHeight="1">
      <c r="A352" s="16"/>
      <c r="B352" s="17"/>
      <c r="C352" s="18"/>
      <c r="D352" s="15">
        <v>5</v>
      </c>
      <c r="E352" s="15"/>
      <c r="F352" s="1" t="s">
        <v>560</v>
      </c>
      <c r="G352" s="156">
        <f>'Прил 1 (2013 рус)'!G352</f>
        <v>853</v>
      </c>
      <c r="H352" s="51"/>
    </row>
    <row r="353" spans="1:7" ht="17.25" customHeight="1">
      <c r="A353" s="16"/>
      <c r="B353" s="17"/>
      <c r="C353" s="18"/>
      <c r="D353" s="15">
        <v>6</v>
      </c>
      <c r="E353" s="15"/>
      <c r="F353" s="2" t="s">
        <v>6</v>
      </c>
      <c r="G353" s="156">
        <f>'Прил 1 (2013 рус)'!G353</f>
        <v>0</v>
      </c>
    </row>
    <row r="354" spans="1:7" ht="15.75">
      <c r="A354" s="16"/>
      <c r="B354" s="17"/>
      <c r="C354" s="18"/>
      <c r="D354" s="15">
        <v>7</v>
      </c>
      <c r="E354" s="15"/>
      <c r="F354" s="2" t="s">
        <v>21</v>
      </c>
      <c r="G354" s="156">
        <f>'Прил 1 (2013 рус)'!G354</f>
        <v>8605</v>
      </c>
    </row>
    <row r="355" spans="1:7" ht="30" customHeight="1">
      <c r="A355" s="16"/>
      <c r="B355" s="17"/>
      <c r="C355" s="18"/>
      <c r="D355" s="15">
        <v>8</v>
      </c>
      <c r="E355" s="15"/>
      <c r="F355" s="2" t="s">
        <v>177</v>
      </c>
      <c r="G355" s="156">
        <f>'Прил 1 (2013 рус)'!G355</f>
        <v>0</v>
      </c>
    </row>
    <row r="356" spans="1:7" ht="18.75" customHeight="1">
      <c r="A356" s="16"/>
      <c r="B356" s="17"/>
      <c r="C356" s="18"/>
      <c r="D356" s="15">
        <v>10</v>
      </c>
      <c r="E356" s="15"/>
      <c r="F356" s="1" t="s">
        <v>124</v>
      </c>
      <c r="G356" s="156">
        <f>'Прил 1 (2013 рус)'!G356</f>
        <v>48</v>
      </c>
    </row>
    <row r="357" spans="1:7" ht="18.75" customHeight="1">
      <c r="A357" s="16"/>
      <c r="B357" s="17"/>
      <c r="C357" s="18">
        <v>474</v>
      </c>
      <c r="D357" s="15"/>
      <c r="E357" s="15"/>
      <c r="F357" s="1" t="s">
        <v>497</v>
      </c>
      <c r="G357" s="156">
        <f>SUM(G358:G361)</f>
        <v>14907</v>
      </c>
    </row>
    <row r="358" spans="1:7" ht="39" customHeight="1">
      <c r="A358" s="16"/>
      <c r="B358" s="17"/>
      <c r="C358" s="18"/>
      <c r="D358" s="15">
        <v>1</v>
      </c>
      <c r="E358" s="15"/>
      <c r="F358" s="1" t="s">
        <v>498</v>
      </c>
      <c r="G358" s="156">
        <f>'Прил 1 (2013 рус)'!G358</f>
        <v>4799</v>
      </c>
    </row>
    <row r="359" spans="1:7" ht="18.75" customHeight="1">
      <c r="A359" s="16"/>
      <c r="B359" s="17"/>
      <c r="C359" s="18"/>
      <c r="D359" s="15">
        <v>5</v>
      </c>
      <c r="E359" s="15"/>
      <c r="F359" s="1" t="s">
        <v>560</v>
      </c>
      <c r="G359" s="156">
        <f>'Прил 1 (2013 рус)'!G359</f>
        <v>1958</v>
      </c>
    </row>
    <row r="360" spans="1:7" ht="18.75" customHeight="1">
      <c r="A360" s="16"/>
      <c r="B360" s="17"/>
      <c r="C360" s="18"/>
      <c r="D360" s="15">
        <v>7</v>
      </c>
      <c r="E360" s="15"/>
      <c r="F360" s="1" t="s">
        <v>21</v>
      </c>
      <c r="G360" s="156">
        <f>'Прил 1 (2013 рус)'!G360</f>
        <v>7998</v>
      </c>
    </row>
    <row r="361" spans="1:7" ht="18.75" customHeight="1">
      <c r="A361" s="16"/>
      <c r="B361" s="17"/>
      <c r="C361" s="18"/>
      <c r="D361" s="15">
        <v>12</v>
      </c>
      <c r="E361" s="15"/>
      <c r="F361" s="1" t="s">
        <v>499</v>
      </c>
      <c r="G361" s="156">
        <f>'Прил 1 (2013 рус)'!G361</f>
        <v>152</v>
      </c>
    </row>
    <row r="362" spans="1:7" ht="15.75">
      <c r="A362" s="16"/>
      <c r="B362" s="17">
        <v>6</v>
      </c>
      <c r="C362" s="18"/>
      <c r="D362" s="15"/>
      <c r="E362" s="155"/>
      <c r="F362" s="2" t="s">
        <v>2</v>
      </c>
      <c r="G362" s="156">
        <f>G363</f>
        <v>17657</v>
      </c>
    </row>
    <row r="363" spans="1:7" ht="16.5" customHeight="1">
      <c r="A363" s="16"/>
      <c r="B363" s="17"/>
      <c r="C363" s="18">
        <v>463</v>
      </c>
      <c r="D363" s="15"/>
      <c r="E363" s="155"/>
      <c r="F363" s="95" t="s">
        <v>410</v>
      </c>
      <c r="G363" s="156">
        <f>SUM(G364:G368)</f>
        <v>17657</v>
      </c>
    </row>
    <row r="364" spans="1:7" ht="31.5" customHeight="1">
      <c r="A364" s="16"/>
      <c r="B364" s="17"/>
      <c r="C364" s="18"/>
      <c r="D364" s="15">
        <v>1</v>
      </c>
      <c r="E364" s="155"/>
      <c r="F364" s="1" t="s">
        <v>89</v>
      </c>
      <c r="G364" s="156">
        <f>'Прил 1 (2013 рус)'!G364</f>
        <v>17657</v>
      </c>
    </row>
    <row r="365" spans="1:7" ht="26.25" customHeight="1">
      <c r="A365" s="16"/>
      <c r="B365" s="17"/>
      <c r="C365" s="18"/>
      <c r="D365" s="15">
        <v>2</v>
      </c>
      <c r="E365" s="155"/>
      <c r="F365" s="2" t="s">
        <v>4</v>
      </c>
      <c r="G365" s="156">
        <f>'Прил 1 (2013 рус)'!G365</f>
        <v>0</v>
      </c>
    </row>
    <row r="366" spans="1:7" ht="20.25" customHeight="1">
      <c r="A366" s="16"/>
      <c r="B366" s="17"/>
      <c r="C366" s="18"/>
      <c r="D366" s="15">
        <v>4</v>
      </c>
      <c r="E366" s="15"/>
      <c r="F366" s="95" t="s">
        <v>3</v>
      </c>
      <c r="G366" s="156">
        <f>'Прил 1 (2013 рус)'!G366</f>
        <v>0</v>
      </c>
    </row>
    <row r="367" spans="1:7" ht="37.5" customHeight="1">
      <c r="A367" s="16"/>
      <c r="B367" s="17"/>
      <c r="C367" s="18"/>
      <c r="D367" s="15">
        <v>6</v>
      </c>
      <c r="E367" s="15"/>
      <c r="F367" s="95" t="s">
        <v>279</v>
      </c>
      <c r="G367" s="156">
        <f>'Прил 1 (2013 рус)'!G367</f>
        <v>0</v>
      </c>
    </row>
    <row r="368" spans="1:7" ht="18.75" customHeight="1">
      <c r="A368" s="16"/>
      <c r="B368" s="17"/>
      <c r="C368" s="18"/>
      <c r="D368" s="15">
        <v>7</v>
      </c>
      <c r="E368" s="15"/>
      <c r="F368" s="1" t="s">
        <v>287</v>
      </c>
      <c r="G368" s="156">
        <f>'Прил 1 (2013 рус)'!G368</f>
        <v>0</v>
      </c>
    </row>
    <row r="369" spans="1:7" ht="31.5" customHeight="1">
      <c r="A369" s="16"/>
      <c r="B369" s="17">
        <v>9</v>
      </c>
      <c r="C369" s="18"/>
      <c r="D369" s="15"/>
      <c r="E369" s="15"/>
      <c r="F369" s="1" t="s">
        <v>659</v>
      </c>
      <c r="G369" s="156">
        <f>G370+G374+G378</f>
        <v>4622</v>
      </c>
    </row>
    <row r="370" spans="1:7" ht="21" customHeight="1">
      <c r="A370" s="16"/>
      <c r="B370" s="17"/>
      <c r="C370" s="18">
        <v>462</v>
      </c>
      <c r="D370" s="15"/>
      <c r="E370" s="155"/>
      <c r="F370" s="95" t="s">
        <v>661</v>
      </c>
      <c r="G370" s="156">
        <f>G371</f>
        <v>0</v>
      </c>
    </row>
    <row r="371" spans="1:7" ht="16.5" customHeight="1">
      <c r="A371" s="16"/>
      <c r="B371" s="17"/>
      <c r="C371" s="18"/>
      <c r="D371" s="37">
        <v>9</v>
      </c>
      <c r="E371" s="128"/>
      <c r="F371" s="1" t="s">
        <v>660</v>
      </c>
      <c r="G371" s="156">
        <f>SUM(G372:G373)</f>
        <v>0</v>
      </c>
    </row>
    <row r="372" spans="1:7" ht="16.5" customHeight="1" hidden="1">
      <c r="A372" s="16"/>
      <c r="B372" s="17"/>
      <c r="C372" s="18"/>
      <c r="D372" s="15"/>
      <c r="E372" s="155"/>
      <c r="F372" s="95" t="s">
        <v>372</v>
      </c>
      <c r="G372" s="156">
        <f>'Прил 1 (2013 рус)'!G372</f>
        <v>0</v>
      </c>
    </row>
    <row r="373" spans="1:7" ht="16.5" customHeight="1" hidden="1">
      <c r="A373" s="16"/>
      <c r="B373" s="17"/>
      <c r="C373" s="18"/>
      <c r="D373" s="15"/>
      <c r="E373" s="15"/>
      <c r="F373" s="95" t="s">
        <v>277</v>
      </c>
      <c r="G373" s="156">
        <f>'Прил 1 (2013 рус)'!G373</f>
        <v>0</v>
      </c>
    </row>
    <row r="374" spans="1:7" ht="19.5" customHeight="1">
      <c r="A374" s="16"/>
      <c r="B374" s="17"/>
      <c r="C374" s="18">
        <v>473</v>
      </c>
      <c r="D374" s="15"/>
      <c r="E374" s="155"/>
      <c r="F374" s="95" t="s">
        <v>19</v>
      </c>
      <c r="G374" s="156">
        <f>G375</f>
        <v>2465</v>
      </c>
    </row>
    <row r="375" spans="1:7" ht="20.25" customHeight="1">
      <c r="A375" s="16"/>
      <c r="B375" s="17"/>
      <c r="C375" s="18"/>
      <c r="D375" s="37">
        <v>11</v>
      </c>
      <c r="E375" s="128"/>
      <c r="F375" s="1" t="s">
        <v>660</v>
      </c>
      <c r="G375" s="156">
        <f>SUM(G376:G377)</f>
        <v>2465</v>
      </c>
    </row>
    <row r="376" spans="1:7" ht="18.75" customHeight="1" hidden="1">
      <c r="A376" s="16"/>
      <c r="B376" s="17"/>
      <c r="C376" s="18"/>
      <c r="D376" s="15"/>
      <c r="E376" s="155"/>
      <c r="F376" s="95" t="s">
        <v>372</v>
      </c>
      <c r="G376" s="156">
        <f>'Прил 1 (2013 рус)'!G376</f>
        <v>2465</v>
      </c>
    </row>
    <row r="377" spans="1:7" ht="18.75" customHeight="1" hidden="1" thickBot="1">
      <c r="A377" s="16"/>
      <c r="B377" s="27"/>
      <c r="C377" s="28"/>
      <c r="D377" s="29"/>
      <c r="E377" s="122"/>
      <c r="F377" s="216" t="s">
        <v>277</v>
      </c>
      <c r="G377" s="156">
        <f>'Прил 1 (2013 рус)'!G377</f>
        <v>0</v>
      </c>
    </row>
    <row r="378" spans="1:7" ht="18.75" customHeight="1">
      <c r="A378" s="130"/>
      <c r="B378" s="17"/>
      <c r="C378" s="18">
        <v>474</v>
      </c>
      <c r="D378" s="15"/>
      <c r="E378" s="155"/>
      <c r="F378" s="95" t="s">
        <v>497</v>
      </c>
      <c r="G378" s="156">
        <f>G379</f>
        <v>2157</v>
      </c>
    </row>
    <row r="379" spans="1:7" ht="18.75" customHeight="1" thickBot="1">
      <c r="A379" s="26"/>
      <c r="B379" s="27"/>
      <c r="C379" s="18"/>
      <c r="D379" s="37">
        <v>13</v>
      </c>
      <c r="E379" s="128"/>
      <c r="F379" s="1" t="s">
        <v>660</v>
      </c>
      <c r="G379" s="156">
        <f>SUM(G380:G381)</f>
        <v>2157</v>
      </c>
    </row>
    <row r="380" spans="1:7" ht="18.75" customHeight="1" hidden="1">
      <c r="A380" s="26"/>
      <c r="B380" s="17"/>
      <c r="C380" s="18"/>
      <c r="D380" s="15"/>
      <c r="E380" s="155"/>
      <c r="F380" s="95" t="s">
        <v>372</v>
      </c>
      <c r="G380" s="156">
        <f>'Прил 1 (2013 рус)'!G380</f>
        <v>2157</v>
      </c>
    </row>
    <row r="381" spans="1:7" ht="18.75" customHeight="1" hidden="1" thickBot="1">
      <c r="A381" s="120"/>
      <c r="B381" s="81"/>
      <c r="C381" s="121"/>
      <c r="D381" s="122"/>
      <c r="E381" s="122"/>
      <c r="F381" s="186" t="s">
        <v>277</v>
      </c>
      <c r="G381" s="187">
        <f>'Прил 1 (2013 рус)'!G381</f>
        <v>0</v>
      </c>
    </row>
    <row r="382" spans="1:7" ht="21.75" customHeight="1" thickBot="1">
      <c r="A382" s="108">
        <v>11</v>
      </c>
      <c r="B382" s="254"/>
      <c r="C382" s="109"/>
      <c r="D382" s="110"/>
      <c r="E382" s="176"/>
      <c r="F382" s="177" t="s">
        <v>8</v>
      </c>
      <c r="G382" s="151">
        <f>G383</f>
        <v>84881</v>
      </c>
    </row>
    <row r="383" spans="1:7" ht="15.75">
      <c r="A383" s="19"/>
      <c r="B383" s="20">
        <v>2</v>
      </c>
      <c r="C383" s="21"/>
      <c r="D383" s="22"/>
      <c r="E383" s="153"/>
      <c r="F383" s="165" t="s">
        <v>9</v>
      </c>
      <c r="G383" s="154">
        <f>G384+G387</f>
        <v>84881</v>
      </c>
    </row>
    <row r="384" spans="1:7" ht="15" customHeight="1">
      <c r="A384" s="16"/>
      <c r="B384" s="17"/>
      <c r="C384" s="18">
        <v>467</v>
      </c>
      <c r="D384" s="15"/>
      <c r="E384" s="155"/>
      <c r="F384" s="2" t="s">
        <v>401</v>
      </c>
      <c r="G384" s="156">
        <f>SUM(G385:G386)</f>
        <v>22161</v>
      </c>
    </row>
    <row r="385" spans="1:7" ht="31.5" customHeight="1">
      <c r="A385" s="16"/>
      <c r="B385" s="17"/>
      <c r="C385" s="18"/>
      <c r="D385" s="15">
        <v>1</v>
      </c>
      <c r="E385" s="155"/>
      <c r="F385" s="1" t="s">
        <v>224</v>
      </c>
      <c r="G385" s="156">
        <f>'Прил 1 (2013 рус)'!G385</f>
        <v>22161</v>
      </c>
    </row>
    <row r="386" spans="1:7" ht="18.75" customHeight="1">
      <c r="A386" s="16"/>
      <c r="B386" s="17"/>
      <c r="C386" s="18"/>
      <c r="D386" s="15">
        <v>17</v>
      </c>
      <c r="E386" s="15"/>
      <c r="F386" s="1" t="s">
        <v>104</v>
      </c>
      <c r="G386" s="156">
        <f>'Прил 1 (2013 рус)'!G386</f>
        <v>0</v>
      </c>
    </row>
    <row r="387" spans="1:7" ht="21" customHeight="1">
      <c r="A387" s="16"/>
      <c r="B387" s="17"/>
      <c r="C387" s="18">
        <v>468</v>
      </c>
      <c r="D387" s="15"/>
      <c r="E387" s="155"/>
      <c r="F387" s="2" t="s">
        <v>505</v>
      </c>
      <c r="G387" s="156">
        <f>SUM(G388:G391)</f>
        <v>62720</v>
      </c>
    </row>
    <row r="388" spans="1:7" ht="31.5" customHeight="1">
      <c r="A388" s="16"/>
      <c r="B388" s="17"/>
      <c r="C388" s="18"/>
      <c r="D388" s="15">
        <v>1</v>
      </c>
      <c r="E388" s="155"/>
      <c r="F388" s="1" t="s">
        <v>140</v>
      </c>
      <c r="G388" s="156">
        <f>'Прил 1 (2013 рус)'!G388</f>
        <v>13418</v>
      </c>
    </row>
    <row r="389" spans="1:7" ht="17.25" customHeight="1">
      <c r="A389" s="16"/>
      <c r="B389" s="17"/>
      <c r="C389" s="18"/>
      <c r="D389" s="15">
        <v>2</v>
      </c>
      <c r="E389" s="15"/>
      <c r="F389" s="1" t="s">
        <v>304</v>
      </c>
      <c r="G389" s="156">
        <f>'Прил 1 (2013 рус)'!G389</f>
        <v>11452</v>
      </c>
    </row>
    <row r="390" spans="1:7" ht="33.75" customHeight="1">
      <c r="A390" s="16"/>
      <c r="B390" s="17"/>
      <c r="C390" s="18"/>
      <c r="D390" s="15">
        <v>3</v>
      </c>
      <c r="E390" s="15"/>
      <c r="F390" s="1" t="s">
        <v>228</v>
      </c>
      <c r="G390" s="156">
        <f>'Прил 1 (2013 рус)'!G390</f>
        <v>37850</v>
      </c>
    </row>
    <row r="391" spans="1:7" ht="21.75" customHeight="1" thickBot="1">
      <c r="A391" s="26"/>
      <c r="B391" s="27"/>
      <c r="C391" s="28"/>
      <c r="D391" s="29">
        <v>4</v>
      </c>
      <c r="E391" s="29"/>
      <c r="F391" s="1" t="s">
        <v>104</v>
      </c>
      <c r="G391" s="183">
        <f>'Прил 1 (2013 рус)'!G391</f>
        <v>0</v>
      </c>
    </row>
    <row r="392" spans="1:7" ht="19.5" customHeight="1" thickBot="1">
      <c r="A392" s="108">
        <v>12</v>
      </c>
      <c r="B392" s="63"/>
      <c r="C392" s="109"/>
      <c r="D392" s="110"/>
      <c r="E392" s="176"/>
      <c r="F392" s="177" t="s">
        <v>416</v>
      </c>
      <c r="G392" s="151">
        <f>G393+G399</f>
        <v>618983</v>
      </c>
    </row>
    <row r="393" spans="1:7" ht="17.25" customHeight="1">
      <c r="A393" s="111"/>
      <c r="B393" s="66">
        <v>1</v>
      </c>
      <c r="C393" s="112"/>
      <c r="D393" s="113"/>
      <c r="E393" s="159"/>
      <c r="F393" s="94" t="s">
        <v>10</v>
      </c>
      <c r="G393" s="178">
        <f>G394</f>
        <v>611303</v>
      </c>
    </row>
    <row r="394" spans="1:7" ht="34.5" customHeight="1">
      <c r="A394" s="16"/>
      <c r="B394" s="17"/>
      <c r="C394" s="18">
        <v>458</v>
      </c>
      <c r="D394" s="15"/>
      <c r="E394" s="155"/>
      <c r="F394" s="72" t="s">
        <v>363</v>
      </c>
      <c r="G394" s="156">
        <f>G395+G398</f>
        <v>611303</v>
      </c>
    </row>
    <row r="395" spans="1:7" ht="18.75" customHeight="1">
      <c r="A395" s="16"/>
      <c r="B395" s="17"/>
      <c r="C395" s="18"/>
      <c r="D395" s="15">
        <v>22</v>
      </c>
      <c r="E395" s="155"/>
      <c r="F395" s="2" t="s">
        <v>12</v>
      </c>
      <c r="G395" s="156">
        <f>SUM(G396:G397)</f>
        <v>39827</v>
      </c>
    </row>
    <row r="396" spans="1:7" ht="15.75" hidden="1">
      <c r="A396" s="16"/>
      <c r="B396" s="17"/>
      <c r="C396" s="18"/>
      <c r="D396" s="15"/>
      <c r="E396" s="155"/>
      <c r="F396" s="1" t="s">
        <v>372</v>
      </c>
      <c r="G396" s="156">
        <f>'Прил 1 (2013 рус)'!G396</f>
        <v>0</v>
      </c>
    </row>
    <row r="397" spans="1:7" ht="15.75" hidden="1">
      <c r="A397" s="16"/>
      <c r="B397" s="17"/>
      <c r="C397" s="18"/>
      <c r="D397" s="15"/>
      <c r="E397" s="15"/>
      <c r="F397" s="1" t="s">
        <v>277</v>
      </c>
      <c r="G397" s="156">
        <f>'Прил 1 (2013 рус)'!G397</f>
        <v>39827</v>
      </c>
    </row>
    <row r="398" spans="1:7" ht="17.25" customHeight="1">
      <c r="A398" s="16"/>
      <c r="B398" s="17"/>
      <c r="C398" s="18"/>
      <c r="D398" s="15">
        <v>23</v>
      </c>
      <c r="E398" s="15"/>
      <c r="F398" s="2" t="s">
        <v>11</v>
      </c>
      <c r="G398" s="183">
        <f>'Прил 1 (2013 рус)'!G398</f>
        <v>571476</v>
      </c>
    </row>
    <row r="399" spans="1:7" ht="18.75" customHeight="1">
      <c r="A399" s="16"/>
      <c r="B399" s="17">
        <v>9</v>
      </c>
      <c r="C399" s="18"/>
      <c r="D399" s="15"/>
      <c r="E399" s="15"/>
      <c r="F399" s="2" t="s">
        <v>13</v>
      </c>
      <c r="G399" s="156">
        <f>G400</f>
        <v>7680</v>
      </c>
    </row>
    <row r="400" spans="1:7" ht="31.5" customHeight="1">
      <c r="A400" s="16"/>
      <c r="B400" s="17"/>
      <c r="C400" s="18">
        <v>458</v>
      </c>
      <c r="D400" s="15"/>
      <c r="E400" s="15"/>
      <c r="F400" s="72" t="s">
        <v>363</v>
      </c>
      <c r="G400" s="156">
        <f>SUM(G401+G402)</f>
        <v>7680</v>
      </c>
    </row>
    <row r="401" spans="1:7" ht="30.75" customHeight="1">
      <c r="A401" s="16"/>
      <c r="B401" s="17"/>
      <c r="C401" s="18"/>
      <c r="D401" s="29">
        <v>24</v>
      </c>
      <c r="E401" s="15"/>
      <c r="F401" s="95" t="s">
        <v>676</v>
      </c>
      <c r="G401" s="183">
        <f>'Прил 1 (2013 рус)'!G401</f>
        <v>7680</v>
      </c>
    </row>
    <row r="402" spans="1:7" ht="36" customHeight="1" thickBot="1">
      <c r="A402" s="120"/>
      <c r="B402" s="78"/>
      <c r="C402" s="121"/>
      <c r="D402" s="122">
        <v>37</v>
      </c>
      <c r="E402" s="133"/>
      <c r="F402" s="12" t="s">
        <v>117</v>
      </c>
      <c r="G402" s="183">
        <f>'Прил 1 (2013 рус)'!G402</f>
        <v>0</v>
      </c>
    </row>
    <row r="403" spans="1:7" ht="16.5" thickBot="1">
      <c r="A403" s="130">
        <v>13</v>
      </c>
      <c r="B403" s="34"/>
      <c r="C403" s="135"/>
      <c r="D403" s="36"/>
      <c r="E403" s="162"/>
      <c r="F403" s="237" t="s">
        <v>14</v>
      </c>
      <c r="G403" s="198">
        <f>G404+G409</f>
        <v>914832</v>
      </c>
    </row>
    <row r="404" spans="1:7" ht="18.75" customHeight="1">
      <c r="A404" s="19"/>
      <c r="B404" s="20">
        <v>3</v>
      </c>
      <c r="C404" s="21"/>
      <c r="D404" s="22"/>
      <c r="E404" s="153"/>
      <c r="F404" s="166" t="s">
        <v>510</v>
      </c>
      <c r="G404" s="154">
        <f>G405</f>
        <v>13081</v>
      </c>
    </row>
    <row r="405" spans="1:7" ht="15.75">
      <c r="A405" s="16"/>
      <c r="B405" s="17"/>
      <c r="C405" s="18">
        <v>469</v>
      </c>
      <c r="D405" s="15"/>
      <c r="E405" s="155"/>
      <c r="F405" s="2" t="s">
        <v>508</v>
      </c>
      <c r="G405" s="156">
        <f>SUM(G406:G408)</f>
        <v>13081</v>
      </c>
    </row>
    <row r="406" spans="1:7" ht="31.5" customHeight="1">
      <c r="A406" s="16"/>
      <c r="B406" s="17"/>
      <c r="C406" s="18"/>
      <c r="D406" s="15">
        <v>1</v>
      </c>
      <c r="E406" s="155"/>
      <c r="F406" s="1" t="s">
        <v>141</v>
      </c>
      <c r="G406" s="156">
        <f>'Прил 1 (2013 рус)'!G406</f>
        <v>10210</v>
      </c>
    </row>
    <row r="407" spans="1:7" ht="15.75">
      <c r="A407" s="16"/>
      <c r="B407" s="17"/>
      <c r="C407" s="18"/>
      <c r="D407" s="15">
        <v>3</v>
      </c>
      <c r="E407" s="155"/>
      <c r="F407" s="2" t="s">
        <v>509</v>
      </c>
      <c r="G407" s="156">
        <f>'Прил 1 (2013 рус)'!G407</f>
        <v>2871</v>
      </c>
    </row>
    <row r="408" spans="1:7" ht="15.75">
      <c r="A408" s="16"/>
      <c r="B408" s="17"/>
      <c r="C408" s="18"/>
      <c r="D408" s="15">
        <v>4</v>
      </c>
      <c r="E408" s="155"/>
      <c r="F408" s="1" t="s">
        <v>104</v>
      </c>
      <c r="G408" s="156">
        <f>'Прил 1 (2013 рус)'!G408</f>
        <v>0</v>
      </c>
    </row>
    <row r="409" spans="1:7" ht="15.75">
      <c r="A409" s="16"/>
      <c r="B409" s="17">
        <v>9</v>
      </c>
      <c r="C409" s="18"/>
      <c r="D409" s="15"/>
      <c r="E409" s="155"/>
      <c r="F409" s="2" t="s">
        <v>14</v>
      </c>
      <c r="G409" s="156">
        <f>G410+G415+G417+G430</f>
        <v>901751</v>
      </c>
    </row>
    <row r="410" spans="1:7" ht="18.75" customHeight="1">
      <c r="A410" s="16"/>
      <c r="B410" s="17"/>
      <c r="C410" s="18">
        <v>452</v>
      </c>
      <c r="D410" s="15"/>
      <c r="E410" s="155"/>
      <c r="F410" s="2" t="s">
        <v>398</v>
      </c>
      <c r="G410" s="156">
        <f>G411</f>
        <v>178291</v>
      </c>
    </row>
    <row r="411" spans="1:7" ht="22.5" customHeight="1">
      <c r="A411" s="16"/>
      <c r="B411" s="17"/>
      <c r="C411" s="18"/>
      <c r="D411" s="15">
        <v>12</v>
      </c>
      <c r="E411" s="155"/>
      <c r="F411" s="95" t="s">
        <v>373</v>
      </c>
      <c r="G411" s="156">
        <f>SUM(G412:G414)</f>
        <v>178291</v>
      </c>
    </row>
    <row r="412" spans="1:7" ht="47.25" hidden="1">
      <c r="A412" s="16"/>
      <c r="B412" s="17"/>
      <c r="C412" s="18"/>
      <c r="D412" s="15"/>
      <c r="E412" s="15"/>
      <c r="F412" s="2" t="s">
        <v>677</v>
      </c>
      <c r="G412" s="156">
        <f>'Прил 1 (2013 рус)'!G412</f>
        <v>11999</v>
      </c>
    </row>
    <row r="413" spans="1:7" ht="31.5" customHeight="1" hidden="1">
      <c r="A413" s="16"/>
      <c r="B413" s="17"/>
      <c r="C413" s="18"/>
      <c r="D413" s="15"/>
      <c r="E413" s="15"/>
      <c r="F413" s="2" t="s">
        <v>678</v>
      </c>
      <c r="G413" s="156">
        <f>'Прил 1 (2013 рус)'!G413</f>
        <v>16292</v>
      </c>
    </row>
    <row r="414" spans="1:7" ht="31.5" hidden="1">
      <c r="A414" s="16"/>
      <c r="B414" s="17"/>
      <c r="C414" s="18"/>
      <c r="D414" s="15"/>
      <c r="E414" s="15"/>
      <c r="F414" s="2" t="s">
        <v>679</v>
      </c>
      <c r="G414" s="156">
        <f>'Прил 1 (2013 рус)'!G414</f>
        <v>150000</v>
      </c>
    </row>
    <row r="415" spans="1:7" ht="15.75" hidden="1">
      <c r="A415" s="16"/>
      <c r="B415" s="17"/>
      <c r="C415" s="18">
        <v>453</v>
      </c>
      <c r="D415" s="15"/>
      <c r="E415" s="155"/>
      <c r="F415" s="2" t="s">
        <v>399</v>
      </c>
      <c r="G415" s="156">
        <f>G416</f>
        <v>0</v>
      </c>
    </row>
    <row r="416" spans="1:7" ht="18" customHeight="1" hidden="1">
      <c r="A416" s="16"/>
      <c r="B416" s="17"/>
      <c r="C416" s="18"/>
      <c r="D416" s="15">
        <v>7</v>
      </c>
      <c r="E416" s="15"/>
      <c r="F416" s="1" t="s">
        <v>142</v>
      </c>
      <c r="G416" s="156">
        <f>'Прил 1 (2013 рус)'!G416</f>
        <v>0</v>
      </c>
    </row>
    <row r="417" spans="1:7" ht="35.25" customHeight="1">
      <c r="A417" s="16"/>
      <c r="B417" s="17"/>
      <c r="C417" s="18">
        <v>458</v>
      </c>
      <c r="D417" s="15"/>
      <c r="E417" s="155"/>
      <c r="F417" s="1" t="s">
        <v>363</v>
      </c>
      <c r="G417" s="156">
        <f>SUM(G418+G419+G420+G421+G424+G427)</f>
        <v>588260</v>
      </c>
    </row>
    <row r="418" spans="1:7" ht="36" customHeight="1">
      <c r="A418" s="16"/>
      <c r="B418" s="17"/>
      <c r="C418" s="18"/>
      <c r="D418" s="15">
        <v>1</v>
      </c>
      <c r="E418" s="155"/>
      <c r="F418" s="1" t="s">
        <v>143</v>
      </c>
      <c r="G418" s="156">
        <f>'Прил 1 (2013 рус)'!G418</f>
        <v>64980</v>
      </c>
    </row>
    <row r="419" spans="1:7" ht="21.75" customHeight="1">
      <c r="A419" s="16"/>
      <c r="B419" s="17"/>
      <c r="C419" s="18"/>
      <c r="D419" s="15">
        <v>13</v>
      </c>
      <c r="E419" s="15"/>
      <c r="F419" s="1" t="s">
        <v>104</v>
      </c>
      <c r="G419" s="156">
        <f>'Прил 1 (2013 рус)'!G419</f>
        <v>0</v>
      </c>
    </row>
    <row r="420" spans="1:7" ht="33.75" customHeight="1">
      <c r="A420" s="16"/>
      <c r="B420" s="17"/>
      <c r="C420" s="18"/>
      <c r="D420" s="37">
        <v>39</v>
      </c>
      <c r="E420" s="37"/>
      <c r="F420" s="1" t="s">
        <v>483</v>
      </c>
      <c r="G420" s="156">
        <f>'Прил 1 (2013 рус)'!G420</f>
        <v>0</v>
      </c>
    </row>
    <row r="421" spans="1:7" ht="34.5" customHeight="1">
      <c r="A421" s="16"/>
      <c r="B421" s="17"/>
      <c r="C421" s="18"/>
      <c r="D421" s="37">
        <v>40</v>
      </c>
      <c r="E421" s="37"/>
      <c r="F421" s="1" t="s">
        <v>479</v>
      </c>
      <c r="G421" s="156">
        <f>SUM(G422:G423)</f>
        <v>1905</v>
      </c>
    </row>
    <row r="422" spans="1:7" ht="15.75" hidden="1">
      <c r="A422" s="16"/>
      <c r="B422" s="17"/>
      <c r="C422" s="18"/>
      <c r="D422" s="37"/>
      <c r="E422" s="155"/>
      <c r="F422" s="1" t="s">
        <v>372</v>
      </c>
      <c r="G422" s="156">
        <f>'Прил 1 (2013 рус)'!G422</f>
        <v>1905</v>
      </c>
    </row>
    <row r="423" spans="1:7" ht="15.75" hidden="1">
      <c r="A423" s="16"/>
      <c r="B423" s="17"/>
      <c r="C423" s="18"/>
      <c r="D423" s="37"/>
      <c r="E423" s="15"/>
      <c r="F423" s="1" t="s">
        <v>277</v>
      </c>
      <c r="G423" s="156">
        <f>'Прил 1 (2013 рус)'!G423</f>
        <v>0</v>
      </c>
    </row>
    <row r="424" spans="1:7" ht="19.5" customHeight="1">
      <c r="A424" s="16"/>
      <c r="B424" s="17"/>
      <c r="C424" s="18"/>
      <c r="D424" s="37">
        <v>43</v>
      </c>
      <c r="E424" s="37"/>
      <c r="F424" s="1" t="s">
        <v>419</v>
      </c>
      <c r="G424" s="156">
        <f>SUM(G425:G426)</f>
        <v>521375</v>
      </c>
    </row>
    <row r="425" spans="1:7" ht="15.75" hidden="1">
      <c r="A425" s="16"/>
      <c r="B425" s="17"/>
      <c r="C425" s="18"/>
      <c r="D425" s="37"/>
      <c r="E425" s="155"/>
      <c r="F425" s="1" t="s">
        <v>372</v>
      </c>
      <c r="G425" s="156">
        <f>'Прил 1 (2013 рус)'!G425</f>
        <v>491802</v>
      </c>
    </row>
    <row r="426" spans="1:7" ht="15.75" hidden="1">
      <c r="A426" s="16"/>
      <c r="B426" s="17"/>
      <c r="C426" s="18"/>
      <c r="D426" s="37"/>
      <c r="E426" s="15"/>
      <c r="F426" s="1" t="s">
        <v>277</v>
      </c>
      <c r="G426" s="156">
        <f>'Прил 1 (2013 рус)'!G426</f>
        <v>29573</v>
      </c>
    </row>
    <row r="427" spans="1:7" ht="15.75" customHeight="1" hidden="1">
      <c r="A427" s="16"/>
      <c r="B427" s="17"/>
      <c r="C427" s="18"/>
      <c r="D427" s="37">
        <v>44</v>
      </c>
      <c r="E427" s="37"/>
      <c r="F427" s="1" t="s">
        <v>420</v>
      </c>
      <c r="G427" s="156">
        <f>SUM(G428:G429)</f>
        <v>0</v>
      </c>
    </row>
    <row r="428" spans="1:7" ht="15.75" hidden="1">
      <c r="A428" s="16"/>
      <c r="B428" s="17"/>
      <c r="C428" s="18"/>
      <c r="D428" s="37"/>
      <c r="E428" s="155"/>
      <c r="F428" s="1" t="s">
        <v>372</v>
      </c>
      <c r="G428" s="156">
        <f>'Прил 1 (2013 рус)'!G428</f>
        <v>0</v>
      </c>
    </row>
    <row r="429" spans="1:7" ht="15.75" hidden="1">
      <c r="A429" s="16"/>
      <c r="B429" s="17"/>
      <c r="C429" s="18"/>
      <c r="D429" s="37"/>
      <c r="E429" s="15"/>
      <c r="F429" s="1" t="s">
        <v>277</v>
      </c>
      <c r="G429" s="156">
        <f>'Прил 1 (2013 рус)'!G429</f>
        <v>0</v>
      </c>
    </row>
    <row r="430" spans="1:7" ht="22.5" customHeight="1">
      <c r="A430" s="16"/>
      <c r="B430" s="17"/>
      <c r="C430" s="18">
        <v>467</v>
      </c>
      <c r="D430" s="15"/>
      <c r="E430" s="155"/>
      <c r="F430" s="2" t="s">
        <v>401</v>
      </c>
      <c r="G430" s="156">
        <f>SUM(G431)</f>
        <v>135200</v>
      </c>
    </row>
    <row r="431" spans="1:7" ht="18" customHeight="1" thickBot="1">
      <c r="A431" s="16"/>
      <c r="B431" s="17"/>
      <c r="C431" s="18"/>
      <c r="D431" s="37">
        <v>77</v>
      </c>
      <c r="E431" s="37"/>
      <c r="F431" s="1" t="s">
        <v>419</v>
      </c>
      <c r="G431" s="156">
        <f>SUM(G432:G433)</f>
        <v>135200</v>
      </c>
    </row>
    <row r="432" spans="1:7" ht="15.75" hidden="1">
      <c r="A432" s="16"/>
      <c r="B432" s="17"/>
      <c r="C432" s="18"/>
      <c r="D432" s="37"/>
      <c r="E432" s="155"/>
      <c r="F432" s="1" t="s">
        <v>372</v>
      </c>
      <c r="G432" s="156">
        <f>'Прил 1 (2013 рус)'!G432</f>
        <v>30565</v>
      </c>
    </row>
    <row r="433" spans="1:7" ht="16.5" hidden="1" thickBot="1">
      <c r="A433" s="26"/>
      <c r="B433" s="27"/>
      <c r="C433" s="28"/>
      <c r="D433" s="157"/>
      <c r="E433" s="29"/>
      <c r="F433" s="125" t="s">
        <v>277</v>
      </c>
      <c r="G433" s="183">
        <f>'Прил 1 (2013 рус)'!G433</f>
        <v>104635</v>
      </c>
    </row>
    <row r="434" spans="1:7" ht="19.5" customHeight="1" thickBot="1">
      <c r="A434" s="108">
        <v>14</v>
      </c>
      <c r="B434" s="63"/>
      <c r="C434" s="109"/>
      <c r="D434" s="110"/>
      <c r="E434" s="176"/>
      <c r="F434" s="177" t="s">
        <v>252</v>
      </c>
      <c r="G434" s="151">
        <f>G435</f>
        <v>636</v>
      </c>
    </row>
    <row r="435" spans="1:7" ht="20.25" customHeight="1">
      <c r="A435" s="19"/>
      <c r="B435" s="20">
        <v>1</v>
      </c>
      <c r="C435" s="21"/>
      <c r="D435" s="22"/>
      <c r="E435" s="153"/>
      <c r="F435" s="165" t="s">
        <v>253</v>
      </c>
      <c r="G435" s="154">
        <f>G436</f>
        <v>636</v>
      </c>
    </row>
    <row r="436" spans="1:7" ht="19.5" customHeight="1">
      <c r="A436" s="16"/>
      <c r="B436" s="17"/>
      <c r="C436" s="18">
        <v>452</v>
      </c>
      <c r="D436" s="15"/>
      <c r="E436" s="155"/>
      <c r="F436" s="2" t="s">
        <v>398</v>
      </c>
      <c r="G436" s="156">
        <f>SUM(G437+G440)</f>
        <v>636</v>
      </c>
    </row>
    <row r="437" spans="1:7" ht="18.75" customHeight="1">
      <c r="A437" s="16"/>
      <c r="B437" s="17"/>
      <c r="C437" s="18"/>
      <c r="D437" s="15">
        <v>5</v>
      </c>
      <c r="E437" s="155"/>
      <c r="F437" s="95" t="s">
        <v>254</v>
      </c>
      <c r="G437" s="156">
        <f>G438+G439</f>
        <v>0</v>
      </c>
    </row>
    <row r="438" spans="1:7" ht="16.5" customHeight="1" hidden="1">
      <c r="A438" s="111"/>
      <c r="B438" s="66"/>
      <c r="C438" s="112"/>
      <c r="D438" s="113"/>
      <c r="E438" s="159"/>
      <c r="F438" s="94" t="s">
        <v>558</v>
      </c>
      <c r="G438" s="178">
        <f>'Прил 1 (2013 рус)'!G438</f>
        <v>0</v>
      </c>
    </row>
    <row r="439" spans="1:7" ht="17.25" customHeight="1" hidden="1">
      <c r="A439" s="16"/>
      <c r="B439" s="17"/>
      <c r="C439" s="18"/>
      <c r="D439" s="15"/>
      <c r="E439" s="155"/>
      <c r="F439" s="2" t="s">
        <v>511</v>
      </c>
      <c r="G439" s="156">
        <f>'Прил 1 (2013 рус)'!G439</f>
        <v>0</v>
      </c>
    </row>
    <row r="440" spans="1:7" ht="34.5" customHeight="1" thickBot="1">
      <c r="A440" s="130"/>
      <c r="B440" s="78"/>
      <c r="C440" s="121"/>
      <c r="D440" s="122">
        <v>13</v>
      </c>
      <c r="E440" s="155"/>
      <c r="F440" s="100" t="s">
        <v>680</v>
      </c>
      <c r="G440" s="156">
        <f>'Прил 1 (2013 рус)'!G440</f>
        <v>636</v>
      </c>
    </row>
    <row r="441" spans="1:7" ht="20.25" customHeight="1" thickBot="1">
      <c r="A441" s="114">
        <v>15</v>
      </c>
      <c r="B441" s="115"/>
      <c r="C441" s="116"/>
      <c r="D441" s="117"/>
      <c r="E441" s="196"/>
      <c r="F441" s="226" t="s">
        <v>408</v>
      </c>
      <c r="G441" s="198">
        <f>G442</f>
        <v>24739</v>
      </c>
    </row>
    <row r="442" spans="1:7" ht="19.5" customHeight="1">
      <c r="A442" s="19"/>
      <c r="B442" s="20">
        <v>1</v>
      </c>
      <c r="C442" s="21"/>
      <c r="D442" s="22"/>
      <c r="E442" s="153"/>
      <c r="F442" s="165" t="s">
        <v>409</v>
      </c>
      <c r="G442" s="154">
        <f>G443</f>
        <v>24739</v>
      </c>
    </row>
    <row r="443" spans="1:7" ht="19.5" customHeight="1">
      <c r="A443" s="16"/>
      <c r="B443" s="17"/>
      <c r="C443" s="18">
        <v>452</v>
      </c>
      <c r="D443" s="15"/>
      <c r="E443" s="155"/>
      <c r="F443" s="2" t="s">
        <v>398</v>
      </c>
      <c r="G443" s="156">
        <f>SUM(G444+G445+G446+G447+G448)</f>
        <v>24739</v>
      </c>
    </row>
    <row r="444" spans="1:7" ht="19.5" customHeight="1">
      <c r="A444" s="16"/>
      <c r="B444" s="17"/>
      <c r="C444" s="18"/>
      <c r="D444" s="15">
        <v>6</v>
      </c>
      <c r="E444" s="155"/>
      <c r="F444" s="2" t="s">
        <v>462</v>
      </c>
      <c r="G444" s="156">
        <f>'Прил 1 (2013 рус)'!G444</f>
        <v>20383</v>
      </c>
    </row>
    <row r="445" spans="1:7" ht="18.75" customHeight="1">
      <c r="A445" s="16"/>
      <c r="B445" s="17"/>
      <c r="C445" s="18"/>
      <c r="D445" s="15">
        <v>7</v>
      </c>
      <c r="E445" s="155"/>
      <c r="F445" s="2" t="s">
        <v>255</v>
      </c>
      <c r="G445" s="156">
        <f>'Прил 1 (2013 рус)'!G445</f>
        <v>0</v>
      </c>
    </row>
    <row r="446" spans="1:7" ht="20.25" customHeight="1">
      <c r="A446" s="16"/>
      <c r="B446" s="17"/>
      <c r="C446" s="18"/>
      <c r="D446" s="15">
        <v>16</v>
      </c>
      <c r="E446" s="155"/>
      <c r="F446" s="2" t="s">
        <v>485</v>
      </c>
      <c r="G446" s="156">
        <f>'Прил 1 (2013 рус)'!G446</f>
        <v>0</v>
      </c>
    </row>
    <row r="447" spans="1:7" ht="33" customHeight="1">
      <c r="A447" s="16"/>
      <c r="B447" s="17"/>
      <c r="C447" s="18"/>
      <c r="D447" s="15">
        <v>20</v>
      </c>
      <c r="E447" s="155"/>
      <c r="F447" s="1" t="s">
        <v>144</v>
      </c>
      <c r="G447" s="156">
        <f>'Прил 1 (2013 рус)'!G447</f>
        <v>0</v>
      </c>
    </row>
    <row r="448" spans="1:7" ht="52.5" customHeight="1" thickBot="1">
      <c r="A448" s="120"/>
      <c r="B448" s="78"/>
      <c r="C448" s="121"/>
      <c r="D448" s="122">
        <v>24</v>
      </c>
      <c r="E448" s="185"/>
      <c r="F448" s="100" t="s">
        <v>347</v>
      </c>
      <c r="G448" s="187">
        <f>'Прил 1 (2013 рус)'!G448</f>
        <v>4356</v>
      </c>
    </row>
    <row r="449" spans="1:7" ht="18.75" customHeight="1" thickBot="1">
      <c r="A449" s="131"/>
      <c r="B449" s="190"/>
      <c r="C449" s="132"/>
      <c r="D449" s="133"/>
      <c r="E449" s="229"/>
      <c r="F449" s="230" t="s">
        <v>626</v>
      </c>
      <c r="G449" s="134">
        <f>'Прил 1 (2013 рус)'!G449</f>
        <v>0</v>
      </c>
    </row>
    <row r="450" spans="1:7" ht="18.75" customHeight="1" thickBot="1">
      <c r="A450" s="108"/>
      <c r="B450" s="175"/>
      <c r="C450" s="109"/>
      <c r="D450" s="110"/>
      <c r="E450" s="176"/>
      <c r="F450" s="177" t="s">
        <v>627</v>
      </c>
      <c r="G450" s="61">
        <f>G451-G457</f>
        <v>0</v>
      </c>
    </row>
    <row r="451" spans="1:7" ht="17.25" customHeight="1" thickBot="1">
      <c r="A451" s="19"/>
      <c r="B451" s="180"/>
      <c r="C451" s="21"/>
      <c r="D451" s="22"/>
      <c r="E451" s="153"/>
      <c r="F451" s="165" t="s">
        <v>610</v>
      </c>
      <c r="G451" s="23">
        <f>G452</f>
        <v>0</v>
      </c>
    </row>
    <row r="452" spans="1:7" ht="20.25" customHeight="1" thickBot="1">
      <c r="A452" s="108">
        <v>13</v>
      </c>
      <c r="B452" s="63"/>
      <c r="C452" s="109"/>
      <c r="D452" s="110"/>
      <c r="E452" s="176"/>
      <c r="F452" s="177" t="s">
        <v>14</v>
      </c>
      <c r="G452" s="151">
        <f>G453</f>
        <v>0</v>
      </c>
    </row>
    <row r="453" spans="1:7" ht="18.75" customHeight="1">
      <c r="A453" s="16"/>
      <c r="B453" s="17">
        <v>9</v>
      </c>
      <c r="C453" s="18"/>
      <c r="D453" s="15"/>
      <c r="E453" s="155"/>
      <c r="F453" s="2" t="s">
        <v>14</v>
      </c>
      <c r="G453" s="156">
        <f>G454</f>
        <v>0</v>
      </c>
    </row>
    <row r="454" spans="1:7" ht="20.25" customHeight="1">
      <c r="A454" s="16"/>
      <c r="B454" s="17"/>
      <c r="C454" s="18">
        <v>452</v>
      </c>
      <c r="D454" s="15"/>
      <c r="E454" s="155"/>
      <c r="F454" s="2" t="s">
        <v>398</v>
      </c>
      <c r="G454" s="156">
        <f>G455</f>
        <v>0</v>
      </c>
    </row>
    <row r="455" spans="1:7" ht="16.5" thickBot="1">
      <c r="A455" s="16"/>
      <c r="B455" s="66"/>
      <c r="C455" s="112"/>
      <c r="D455" s="113">
        <v>14</v>
      </c>
      <c r="E455" s="15"/>
      <c r="F455" s="2" t="s">
        <v>162</v>
      </c>
      <c r="G455" s="156">
        <f>'Прил 1 (2013 рус)'!G455</f>
        <v>0</v>
      </c>
    </row>
    <row r="456" spans="1:7" ht="84.75" customHeight="1" thickBot="1">
      <c r="A456" s="238" t="s">
        <v>235</v>
      </c>
      <c r="B456" s="239" t="s">
        <v>236</v>
      </c>
      <c r="C456" s="240" t="s">
        <v>237</v>
      </c>
      <c r="D456" s="239" t="s">
        <v>137</v>
      </c>
      <c r="E456" s="241"/>
      <c r="F456" s="242" t="s">
        <v>624</v>
      </c>
      <c r="G456" s="243" t="s">
        <v>666</v>
      </c>
    </row>
    <row r="457" spans="1:7" ht="16.5" thickBot="1">
      <c r="A457" s="108">
        <v>6</v>
      </c>
      <c r="B457" s="175"/>
      <c r="C457" s="109"/>
      <c r="D457" s="110"/>
      <c r="E457" s="244"/>
      <c r="F457" s="245" t="s">
        <v>146</v>
      </c>
      <c r="G457" s="61">
        <f>G458</f>
        <v>0</v>
      </c>
    </row>
    <row r="458" spans="1:7" ht="15.75">
      <c r="A458" s="19"/>
      <c r="B458" s="180">
        <v>1</v>
      </c>
      <c r="C458" s="21"/>
      <c r="D458" s="22"/>
      <c r="E458" s="210"/>
      <c r="F458" s="246" t="s">
        <v>146</v>
      </c>
      <c r="G458" s="23">
        <f>G459</f>
        <v>0</v>
      </c>
    </row>
    <row r="459" spans="1:7" ht="15.75">
      <c r="A459" s="16"/>
      <c r="B459" s="160"/>
      <c r="C459" s="32">
        <v>1</v>
      </c>
      <c r="D459" s="15"/>
      <c r="E459" s="247"/>
      <c r="F459" s="248" t="s">
        <v>506</v>
      </c>
      <c r="G459" s="4">
        <f>G460+G461</f>
        <v>0</v>
      </c>
    </row>
    <row r="460" spans="1:7" ht="31.5">
      <c r="A460" s="16"/>
      <c r="B460" s="160"/>
      <c r="C460" s="18"/>
      <c r="D460" s="17">
        <v>2</v>
      </c>
      <c r="E460" s="247"/>
      <c r="F460" s="248" t="s">
        <v>625</v>
      </c>
      <c r="G460" s="156">
        <f>'Прил 1 (2013 рус)'!G460</f>
        <v>0</v>
      </c>
    </row>
    <row r="461" spans="1:7" ht="48" thickBot="1">
      <c r="A461" s="120"/>
      <c r="B461" s="184"/>
      <c r="C461" s="121"/>
      <c r="D461" s="78">
        <v>5</v>
      </c>
      <c r="E461" s="97"/>
      <c r="F461" s="249" t="s">
        <v>507</v>
      </c>
      <c r="G461" s="156">
        <f>'Прил 1 (2013 рус)'!G461</f>
        <v>0</v>
      </c>
    </row>
    <row r="462" spans="1:7" ht="21.75" customHeight="1" thickBot="1">
      <c r="A462" s="108"/>
      <c r="B462" s="175"/>
      <c r="C462" s="109"/>
      <c r="D462" s="110"/>
      <c r="E462" s="176"/>
      <c r="F462" s="83" t="s">
        <v>628</v>
      </c>
      <c r="G462" s="61">
        <f>'Прил 1 (2013 рус)'!G462</f>
        <v>170081</v>
      </c>
    </row>
    <row r="463" spans="1:7" ht="16.5" thickBot="1">
      <c r="A463" s="108"/>
      <c r="B463" s="175"/>
      <c r="C463" s="109"/>
      <c r="D463" s="110"/>
      <c r="E463" s="176"/>
      <c r="F463" s="83" t="s">
        <v>629</v>
      </c>
      <c r="G463" s="61">
        <f>'Прил 1 (2013 рус)'!G463</f>
        <v>-170081</v>
      </c>
    </row>
    <row r="464" spans="1:7" ht="15.75" customHeight="1">
      <c r="A464" s="65">
        <v>7</v>
      </c>
      <c r="B464" s="158"/>
      <c r="C464" s="112"/>
      <c r="D464" s="113"/>
      <c r="E464" s="159"/>
      <c r="F464" s="94" t="s">
        <v>351</v>
      </c>
      <c r="G464" s="68">
        <f>SUM(G465)</f>
        <v>1565000</v>
      </c>
    </row>
    <row r="465" spans="1:7" ht="15.75">
      <c r="A465" s="31"/>
      <c r="B465" s="160">
        <v>1</v>
      </c>
      <c r="C465" s="18"/>
      <c r="D465" s="15"/>
      <c r="E465" s="155"/>
      <c r="F465" s="2" t="s">
        <v>352</v>
      </c>
      <c r="G465" s="4">
        <f>SUM(G466)</f>
        <v>1565000</v>
      </c>
    </row>
    <row r="466" spans="1:7" ht="15.75">
      <c r="A466" s="31"/>
      <c r="B466" s="160"/>
      <c r="C466" s="32">
        <v>2</v>
      </c>
      <c r="D466" s="15"/>
      <c r="E466" s="155"/>
      <c r="F466" s="2" t="s">
        <v>353</v>
      </c>
      <c r="G466" s="4">
        <f>G467</f>
        <v>1565000</v>
      </c>
    </row>
    <row r="467" spans="1:7" ht="18.75" customHeight="1" thickBot="1">
      <c r="A467" s="33"/>
      <c r="B467" s="161"/>
      <c r="C467" s="35"/>
      <c r="D467" s="34">
        <v>3</v>
      </c>
      <c r="E467" s="162"/>
      <c r="F467" s="167" t="s">
        <v>231</v>
      </c>
      <c r="G467" s="45">
        <f>'Прил 1 (2013 рус)'!G467</f>
        <v>1565000</v>
      </c>
    </row>
    <row r="468" spans="1:7" ht="16.5" thickBot="1">
      <c r="A468" s="62">
        <v>16</v>
      </c>
      <c r="B468" s="175"/>
      <c r="C468" s="109"/>
      <c r="D468" s="110"/>
      <c r="E468" s="176"/>
      <c r="F468" s="250" t="s">
        <v>256</v>
      </c>
      <c r="G468" s="61">
        <f>G469</f>
        <v>-1924137</v>
      </c>
    </row>
    <row r="469" spans="1:7" ht="15.75">
      <c r="A469" s="30"/>
      <c r="B469" s="180">
        <v>1</v>
      </c>
      <c r="C469" s="21"/>
      <c r="D469" s="22"/>
      <c r="E469" s="153"/>
      <c r="F469" s="165" t="s">
        <v>256</v>
      </c>
      <c r="G469" s="23">
        <f>G470</f>
        <v>-1924137</v>
      </c>
    </row>
    <row r="470" spans="1:7" ht="15.75">
      <c r="A470" s="31"/>
      <c r="B470" s="160"/>
      <c r="C470" s="18">
        <v>452</v>
      </c>
      <c r="D470" s="15"/>
      <c r="E470" s="155"/>
      <c r="F470" s="2" t="s">
        <v>398</v>
      </c>
      <c r="G470" s="4">
        <f>SUM(G471:G472)</f>
        <v>-1924137</v>
      </c>
    </row>
    <row r="471" spans="1:7" ht="15.75">
      <c r="A471" s="79"/>
      <c r="B471" s="182"/>
      <c r="C471" s="28"/>
      <c r="D471" s="29">
        <v>8</v>
      </c>
      <c r="E471" s="231"/>
      <c r="F471" s="251" t="s">
        <v>346</v>
      </c>
      <c r="G471" s="4">
        <f>'Прил 1 (2013 рус)'!G471</f>
        <v>-1924137</v>
      </c>
    </row>
    <row r="472" spans="1:7" ht="15.75">
      <c r="A472" s="79"/>
      <c r="B472" s="182"/>
      <c r="C472" s="28"/>
      <c r="D472" s="29">
        <v>9</v>
      </c>
      <c r="E472" s="231"/>
      <c r="F472" s="251" t="s">
        <v>257</v>
      </c>
      <c r="G472" s="47">
        <f>SUM(G473:G474)</f>
        <v>0</v>
      </c>
    </row>
    <row r="473" spans="1:7" ht="32.25" thickBot="1">
      <c r="A473" s="79"/>
      <c r="B473" s="182"/>
      <c r="C473" s="28"/>
      <c r="D473" s="29"/>
      <c r="E473" s="185" t="s">
        <v>444</v>
      </c>
      <c r="F473" s="251" t="s">
        <v>443</v>
      </c>
      <c r="G473" s="47"/>
    </row>
    <row r="474" spans="1:7" ht="32.25" thickBot="1">
      <c r="A474" s="77"/>
      <c r="B474" s="184"/>
      <c r="C474" s="121"/>
      <c r="D474" s="122"/>
      <c r="E474" s="185" t="s">
        <v>670</v>
      </c>
      <c r="F474" s="100" t="s">
        <v>671</v>
      </c>
      <c r="G474" s="4">
        <f>'Прил 1 (2013 рус)'!G474</f>
        <v>0</v>
      </c>
    </row>
    <row r="475" spans="1:7" ht="16.5" customHeight="1" thickBot="1">
      <c r="A475" s="33">
        <v>8</v>
      </c>
      <c r="B475" s="161"/>
      <c r="C475" s="44"/>
      <c r="D475" s="34"/>
      <c r="E475" s="162"/>
      <c r="F475" s="237" t="s">
        <v>293</v>
      </c>
      <c r="G475" s="188">
        <f>G476</f>
        <v>189056</v>
      </c>
    </row>
    <row r="476" spans="1:7" ht="15.75">
      <c r="A476" s="30"/>
      <c r="B476" s="180">
        <v>1</v>
      </c>
      <c r="C476" s="25"/>
      <c r="D476" s="20"/>
      <c r="E476" s="153"/>
      <c r="F476" s="165" t="s">
        <v>549</v>
      </c>
      <c r="G476" s="154">
        <f>G477</f>
        <v>189056</v>
      </c>
    </row>
    <row r="477" spans="1:7" ht="15" customHeight="1">
      <c r="A477" s="31"/>
      <c r="B477" s="160"/>
      <c r="C477" s="32">
        <v>1</v>
      </c>
      <c r="D477" s="17"/>
      <c r="E477" s="155"/>
      <c r="F477" s="7" t="s">
        <v>550</v>
      </c>
      <c r="G477" s="156">
        <f>G478</f>
        <v>189056</v>
      </c>
    </row>
    <row r="478" spans="1:7" ht="16.5" thickBot="1">
      <c r="A478" s="77"/>
      <c r="B478" s="184"/>
      <c r="C478" s="12"/>
      <c r="D478" s="78">
        <v>1</v>
      </c>
      <c r="E478" s="185"/>
      <c r="F478" s="252" t="s">
        <v>550</v>
      </c>
      <c r="G478" s="187">
        <f>'Прил 1 (2013 рус)'!G478</f>
        <v>189056</v>
      </c>
    </row>
  </sheetData>
  <sheetProtection/>
  <mergeCells count="9">
    <mergeCell ref="A14:E14"/>
    <mergeCell ref="A10:G10"/>
    <mergeCell ref="A1:F1"/>
    <mergeCell ref="F2:G2"/>
    <mergeCell ref="F3:G3"/>
    <mergeCell ref="F4:G4"/>
    <mergeCell ref="F6:G6"/>
    <mergeCell ref="F7:G7"/>
    <mergeCell ref="F8:G8"/>
  </mergeCells>
  <printOptions/>
  <pageMargins left="0.9448818897637796" right="0.5905511811023623" top="0.9448818897637796" bottom="0.984251968503937" header="0.5511811023622047" footer="0.2755905511811024"/>
  <pageSetup firstPageNumber="4" useFirstPageNumber="1" horizontalDpi="600" verticalDpi="600" orientation="portrait" paperSize="9" scale="70" r:id="rId1"/>
  <headerFooter alignWithMargins="0">
    <oddHeader>&amp;C&amp;P</oddHeader>
  </headerFooter>
  <rowBreaks count="3" manualBreakCount="3">
    <brk id="105" max="6" man="1"/>
    <brk id="129" max="6" man="1"/>
    <brk id="463" max="6"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Артур</dc:creator>
  <cp:keywords/>
  <dc:description/>
  <cp:lastModifiedBy>ПК</cp:lastModifiedBy>
  <cp:lastPrinted>2013-07-11T13:54:51Z</cp:lastPrinted>
  <dcterms:created xsi:type="dcterms:W3CDTF">2004-12-14T05:47:50Z</dcterms:created>
  <dcterms:modified xsi:type="dcterms:W3CDTF">2013-07-11T14:01:44Z</dcterms:modified>
  <cp:category/>
  <cp:version/>
  <cp:contentType/>
  <cp:contentStatus/>
</cp:coreProperties>
</file>